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22D64054-59B9-4263-9E3C-29D88EECF813}" xr6:coauthVersionLast="45" xr6:coauthVersionMax="45" xr10:uidLastSave="{00000000-0000-0000-0000-000000000000}"/>
  <bookViews>
    <workbookView xWindow="-120" yWindow="-120" windowWidth="24240" windowHeight="13140" xr2:uid="{9A3DFB31-9D27-40F2-96C4-A6C35EAF29AF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'!$A$1:$G$293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4" i="1"/>
  <c r="F25" i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63" i="1"/>
  <c r="F69" i="1"/>
  <c r="F67" i="1" s="1"/>
  <c r="F71" i="1"/>
  <c r="F79" i="1"/>
  <c r="F80" i="1"/>
  <c r="F81" i="1"/>
  <c r="F82" i="1"/>
  <c r="F84" i="1"/>
  <c r="F83" i="1" s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97" i="1" s="1"/>
  <c r="F100" i="1"/>
  <c r="F101" i="1"/>
  <c r="F102" i="1"/>
  <c r="F104" i="1"/>
  <c r="F105" i="1"/>
  <c r="F106" i="1"/>
  <c r="F107" i="1"/>
  <c r="F103" i="1" s="1"/>
  <c r="F108" i="1"/>
  <c r="F109" i="1"/>
  <c r="F110" i="1"/>
  <c r="F111" i="1"/>
  <c r="F112" i="1"/>
  <c r="F113" i="1"/>
  <c r="F117" i="1"/>
  <c r="F116" i="1" s="1"/>
  <c r="F115" i="1" s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0" i="1" s="1"/>
  <c r="F132" i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2" i="1" s="1"/>
  <c r="F156" i="1"/>
  <c r="F157" i="1"/>
  <c r="F158" i="1"/>
  <c r="F159" i="1"/>
  <c r="F162" i="1"/>
  <c r="F163" i="1"/>
  <c r="F161" i="1" s="1"/>
  <c r="F160" i="1" s="1"/>
  <c r="F164" i="1"/>
  <c r="F165" i="1"/>
  <c r="F166" i="1"/>
  <c r="F167" i="1"/>
  <c r="F168" i="1"/>
  <c r="F169" i="1"/>
  <c r="F172" i="1"/>
  <c r="F174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20" i="1" s="1"/>
  <c r="F222" i="1" s="1"/>
  <c r="F218" i="1"/>
  <c r="F227" i="1"/>
  <c r="F230" i="1"/>
  <c r="F236" i="1"/>
  <c r="F239" i="1" s="1"/>
  <c r="F237" i="1"/>
  <c r="F238" i="1"/>
  <c r="F244" i="1"/>
  <c r="F245" i="1"/>
  <c r="F247" i="1"/>
  <c r="F271" i="1"/>
  <c r="F273" i="1"/>
  <c r="F272" i="1" s="1"/>
  <c r="F279" i="1" s="1"/>
  <c r="F274" i="1"/>
  <c r="F275" i="1"/>
  <c r="F276" i="1"/>
  <c r="F277" i="1"/>
  <c r="F278" i="1"/>
  <c r="F284" i="1"/>
  <c r="F285" i="1" s="1"/>
  <c r="F175" i="1" s="1"/>
  <c r="F179" i="1" l="1"/>
  <c r="F38" i="1"/>
  <c r="F28" i="1" s="1"/>
  <c r="F177" i="1" s="1"/>
  <c r="F263" i="1"/>
  <c r="F61" i="1"/>
  <c r="F134" i="1"/>
  <c r="F114" i="1"/>
  <c r="F78" i="1"/>
  <c r="F262" i="1"/>
  <c r="F266" i="1" s="1"/>
  <c r="F253" i="1"/>
  <c r="F255" i="1" s="1"/>
  <c r="F257" i="1" s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<sst xmlns="http://schemas.openxmlformats.org/spreadsheetml/2006/main" count="634" uniqueCount="409">
  <si>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</si>
  <si>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</si>
  <si>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</si>
  <si>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</si>
  <si>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</si>
  <si>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</si>
  <si>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</si>
  <si>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</si>
  <si>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</si>
  <si>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</si>
  <si>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</si>
  <si>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</si>
  <si>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</si>
  <si>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</si>
  <si>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</si>
  <si>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</si>
  <si>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</si>
  <si>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</si>
  <si>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</si>
  <si>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</si>
  <si>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</si>
  <si>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</si>
  <si>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</si>
  <si>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</si>
  <si>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</si>
  <si>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</si>
  <si>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</si>
  <si>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</si>
  <si>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</si>
  <si>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</si>
  <si>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</si>
  <si>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</si>
  <si>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</si>
  <si>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</si>
  <si>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</si>
  <si>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</si>
  <si>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</si>
  <si>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</si>
  <si>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</si>
  <si>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</si>
  <si>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</si>
  <si>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</si>
  <si>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</si>
  <si>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</si>
  <si>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</si>
  <si>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</si>
  <si>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</si>
  <si>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</si>
  <si>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</si>
  <si>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</si>
  <si>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</si>
  <si>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</si>
  <si>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</si>
  <si>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</si>
  <si>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</si>
  <si>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</si>
  <si>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</si>
  <si>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</si>
  <si>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</si>
  <si>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</si>
  <si>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</si>
  <si>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</si>
  <si>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</si>
  <si>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</si>
  <si>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</si>
  <si>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</si>
  <si>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</si>
  <si>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</si>
  <si>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</si>
  <si>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</si>
  <si>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</si>
  <si>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</si>
  <si>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</si>
  <si>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</si>
  <si>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</si>
  <si>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</si>
  <si>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</si>
  <si>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</si>
  <si>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</si>
  <si>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</si>
  <si>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</si>
  <si>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</si>
  <si>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</si>
  <si>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</si>
  <si>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</si>
  <si>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</si>
  <si>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</si>
  <si>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</si>
  <si>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</si>
  <si>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</si>
  <si>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</si>
  <si>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</si>
  <si>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</si>
  <si>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</si>
  <si>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</si>
  <si>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</si>
  <si>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</si>
  <si>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</si>
  <si>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</si>
  <si>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</si>
  <si>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</si>
  <si>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</si>
  <si>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</si>
  <si>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</si>
  <si>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</si>
  <si>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</si>
  <si>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</si>
  <si>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</si>
  <si>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</si>
  <si>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</si>
  <si>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</si>
  <si>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</si>
  <si>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</si>
  <si>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</si>
  <si>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</si>
  <si>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</si>
  <si>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</si>
  <si>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</si>
  <si>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</si>
  <si>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</si>
  <si>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</si>
  <si>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</si>
  <si>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</si>
  <si>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</si>
  <si>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</si>
  <si>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</si>
  <si>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</si>
  <si>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</si>
  <si>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</si>
  <si>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</si>
  <si>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</si>
  <si>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</si>
  <si>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</si>
  <si>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</si>
  <si>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</si>
  <si>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</si>
  <si>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</si>
  <si>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</si>
  <si>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</si>
  <si>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</si>
  <si>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</si>
  <si>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</si>
  <si>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</si>
  <si>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</si>
  <si>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</si>
  <si>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</si>
  <si>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</si>
  <si>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</si>
  <si>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</si>
  <si>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</si>
  <si>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</si>
  <si>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</si>
  <si>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</si>
  <si>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</si>
  <si>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</si>
  <si>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</si>
  <si>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</si>
  <si>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</si>
  <si>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</si>
  <si>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</si>
  <si>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</si>
  <si>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</si>
  <si>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</si>
  <si>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</si>
  <si>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</si>
  <si>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</si>
  <si>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</si>
  <si>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</si>
  <si>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</si>
  <si>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</si>
  <si>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</si>
  <si>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</si>
  <si>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</si>
  <si>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</si>
  <si>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</si>
  <si>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</si>
  <si>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</si>
  <si>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</si>
  <si>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</si>
  <si>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</si>
  <si>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</si>
  <si>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</si>
  <si>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</si>
  <si>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</si>
  <si>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</si>
  <si>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</si>
  <si>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</si>
  <si>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</si>
  <si>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</si>
  <si>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</si>
  <si>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</si>
  <si>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</si>
  <si>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</si>
  <si>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</si>
  <si>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</si>
  <si>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</si>
  <si>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</si>
  <si>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</si>
  <si>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</si>
  <si>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</si>
  <si>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</si>
  <si>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</si>
  <si>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</si>
  <si>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</si>
  <si>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</si>
  <si>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</si>
  <si>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</si>
  <si>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</si>
  <si>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</si>
  <si>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</si>
  <si>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</si>
  <si>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</si>
  <si>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</si>
  <si>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</si>
  <si>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</si>
  <si>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</si>
  <si>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</si>
  <si>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</si>
  <si>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</si>
  <si>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</si>
  <si>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</si>
  <si>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</si>
  <si>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</si>
  <si>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</si>
  <si>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</si>
  <si>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</si>
  <si>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</si>
  <si>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</si>
  <si>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</si>
  <si>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</si>
  <si>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</si>
  <si>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</si>
  <si>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</si>
  <si>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</si>
  <si>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</si>
  <si>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</si>
  <si>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</si>
  <si>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</si>
  <si>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</si>
  <si>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</si>
  <si>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</si>
  <si>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</si>
  <si>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</si>
  <si>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</si>
  <si>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</si>
  <si>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</si>
  <si>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</si>
  <si>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</si>
  <si>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</si>
  <si>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</si>
  <si>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</si>
  <si>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</si>
  <si>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</si>
  <si>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</si>
  <si>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</si>
  <si>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</si>
  <si>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</si>
  <si>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</si>
  <si>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</si>
  <si>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</si>
  <si>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</si>
  <si>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</si>
  <si>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</si>
  <si>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</si>
  <si>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</si>
  <si>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</si>
  <si>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</si>
  <si>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</si>
  <si>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</si>
  <si>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</si>
  <si>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</si>
  <si>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</si>
  <si>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</si>
  <si>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</si>
  <si>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</si>
  <si>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</si>
  <si>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</si>
  <si>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</si>
  <si>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</si>
  <si>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</si>
  <si>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</si>
  <si>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</si>
  <si>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</si>
  <si>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</si>
  <si>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</si>
  <si>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</si>
  <si>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</si>
  <si>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</si>
  <si>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</si>
  <si>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</si>
  <si>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</si>
  <si>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</si>
  <si>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</si>
  <si>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</si>
  <si>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</si>
  <si>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</si>
  <si>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</si>
  <si>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</si>
  <si>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</si>
  <si>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</si>
  <si>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</si>
  <si>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</si>
  <si>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</si>
  <si>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</si>
  <si>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</si>
  <si>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</si>
  <si>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</si>
  <si>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</si>
  <si>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</si>
  <si>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</si>
  <si>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</si>
  <si>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</si>
  <si>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</si>
  <si>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</si>
  <si>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</si>
  <si>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</si>
  <si>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</si>
  <si>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</si>
  <si>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</si>
  <si>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</si>
  <si>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</si>
  <si>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</si>
  <si>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</si>
  <si>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</si>
  <si>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</si>
  <si>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</si>
  <si>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</si>
  <si>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</si>
  <si>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</si>
  <si>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</si>
  <si>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</si>
  <si>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</si>
  <si>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</si>
  <si>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</si>
  <si>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</si>
  <si>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</si>
  <si>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</si>
  <si>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</si>
  <si>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</si>
  <si>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</si>
  <si>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</si>
  <si>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</si>
  <si>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</si>
  <si>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</si>
  <si>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</si>
  <si>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</si>
  <si>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</si>
  <si>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</si>
  <si>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</si>
  <si>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</si>
  <si>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</si>
  <si>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</si>
  <si>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</si>
  <si>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</si>
  <si>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</si>
  <si>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</si>
  <si>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</si>
  <si>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</si>
  <si>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</si>
  <si>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</si>
  <si>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</si>
  <si>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</si>
  <si>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</si>
  <si>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</si>
  <si>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</si>
  <si>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</si>
  <si>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</si>
  <si>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</si>
  <si>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</si>
  <si>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</si>
  <si>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</si>
  <si>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</si>
  <si>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</si>
  <si>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</si>
  <si>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</si>
  <si>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</si>
  <si>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</si>
  <si>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</si>
  <si>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</si>
  <si>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</si>
  <si>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</si>
  <si>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</si>
  <si>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</si>
  <si>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</si>
  <si>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</si>
  <si>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</si>
  <si>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</si>
  <si>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</si>
  <si>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</si>
  <si>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</si>
  <si>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</si>
  <si>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</si>
  <si>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</si>
  <si>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</si>
  <si>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</si>
  <si>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</si>
  <si>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Adriana Bezerra</t>
  </si>
  <si>
    <t>UPAE- Arruda - Deputado Antônio Luiz Filho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</si>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</sst>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0.0000000"/>
    <numFmt numFmtId="168" formatCode="_-* #,##0.00_-;\-* #,##0.00_-;_-* &quot;-&quot;??_-;_-@"/>
    <numFmt numFmtId="169" formatCode="_-* #,##0.00_-;\-* #,##0.00_-;_-* \-??_-;_-@"/>
    <numFmt numFmtId="170" formatCode="[$-416]mmm\-yy"/>
    <numFmt numFmtId="171" formatCode="[&lt;=99999999999]000\.000\.000\-00;00\.000\.000\/0000\-00\ "/>
    <numFmt numFmtId="172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/>
    <xf numFmtId="164" fontId="7" fillId="0" borderId="7" xfId="0" applyNumberFormat="1" applyFont="1" applyBorder="1" applyAlignment="1">
      <alignment horizontal="center" vertical="center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0" fontId="5" fillId="0" borderId="6" xfId="0" applyFont="1" applyBorder="1" applyProtection="1">
      <protection locked="0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4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4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7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8" fontId="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69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8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0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0" fontId="5" fillId="0" borderId="7" xfId="0" applyFont="1" applyBorder="1" applyProtection="1"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71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2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FB68D6AD-9F10-448F-8270-3ACEC0A725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1B69C375-CCA7-4F87-BD2A-260079AD13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2F078A09-D7A1-47EB-8269-79B69FADC0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ONTAS%20HOSPITAIS%20PROVIS&#211;RIOS/UPAE-ARRUDA/PRESTA&#199;&#195;O%20DE%20CONTAS/ABRIL/CGM/1.3.4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</v>
          </cell>
          <cell r="Q5" t="str">
            <v>Fundação Professor Martiniano Fernades</v>
          </cell>
          <cell r="R5">
            <v>9039744000194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6">
          <cell r="B6" t="str">
            <v>Ativos</v>
          </cell>
          <cell r="D6">
            <v>20741.739999999998</v>
          </cell>
          <cell r="F6">
            <v>1659.3392000000001</v>
          </cell>
          <cell r="G6">
            <v>207.4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18654.96</v>
          </cell>
        </row>
        <row r="97">
          <cell r="D97">
            <v>2331.8700000000003</v>
          </cell>
        </row>
        <row r="100">
          <cell r="C100">
            <v>16437.850000000002</v>
          </cell>
        </row>
      </sheetData>
      <sheetData sheetId="4">
        <row r="17">
          <cell r="C17">
            <v>2.4691358024691357</v>
          </cell>
        </row>
      </sheetData>
      <sheetData sheetId="5">
        <row r="30">
          <cell r="C30">
            <v>36675</v>
          </cell>
        </row>
        <row r="65">
          <cell r="C65">
            <v>42308.960000000006</v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1752</v>
          </cell>
        </row>
        <row r="8">
          <cell r="K8">
            <v>0</v>
          </cell>
        </row>
      </sheetData>
      <sheetData sheetId="7">
        <row r="1">
          <cell r="Y1">
            <v>88699.65</v>
          </cell>
        </row>
        <row r="2">
          <cell r="Y2">
            <v>63745.289999999994</v>
          </cell>
        </row>
        <row r="3">
          <cell r="Y3">
            <v>78984.970000000016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185345.32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5321.54</v>
          </cell>
        </row>
        <row r="12">
          <cell r="D12" t="str">
            <v xml:space="preserve"> 1.4. Benefícios</v>
          </cell>
          <cell r="N12">
            <v>12709.6</v>
          </cell>
        </row>
        <row r="13">
          <cell r="D13" t="str">
            <v xml:space="preserve"> 1.4. Benefícios</v>
          </cell>
          <cell r="N13">
            <v>368.91</v>
          </cell>
        </row>
        <row r="14">
          <cell r="D14" t="str">
            <v xml:space="preserve"> 2.1. Materiais Descartáveis/Materiais de Penso </v>
          </cell>
          <cell r="N14">
            <v>370</v>
          </cell>
        </row>
        <row r="15">
          <cell r="D15" t="str">
            <v xml:space="preserve"> 2.1. Materiais Descartáveis/Materiais de Penso </v>
          </cell>
          <cell r="N15">
            <v>716</v>
          </cell>
        </row>
        <row r="16">
          <cell r="D16" t="str">
            <v xml:space="preserve"> 2.1. Materiais Descartáveis/Materiais de Penso </v>
          </cell>
          <cell r="N16">
            <v>313.62</v>
          </cell>
        </row>
        <row r="17">
          <cell r="D17" t="str">
            <v xml:space="preserve"> 2.1. Materiais Descartáveis/Materiais de Penso </v>
          </cell>
          <cell r="N17">
            <v>1980</v>
          </cell>
        </row>
        <row r="18">
          <cell r="D18" t="str">
            <v xml:space="preserve"> 2.1. Materiais Descartáveis/Materiais de Penso </v>
          </cell>
          <cell r="N18">
            <v>3160</v>
          </cell>
        </row>
        <row r="19">
          <cell r="D19" t="str">
            <v xml:space="preserve"> 2.1. Materiais Descartáveis/Materiais de Penso </v>
          </cell>
          <cell r="N19">
            <v>370</v>
          </cell>
        </row>
        <row r="20">
          <cell r="D20" t="str">
            <v xml:space="preserve"> 2.1. Materiais Descartáveis/Materiais de Penso </v>
          </cell>
          <cell r="N20">
            <v>2370</v>
          </cell>
        </row>
        <row r="21">
          <cell r="D21" t="str">
            <v xml:space="preserve"> 2.1. Materiais Descartáveis/Materiais de Penso </v>
          </cell>
          <cell r="N21">
            <v>700</v>
          </cell>
        </row>
        <row r="22">
          <cell r="D22" t="str">
            <v xml:space="preserve"> 2.1. Materiais Descartáveis/Materiais de Penso </v>
          </cell>
          <cell r="N22">
            <v>1215</v>
          </cell>
        </row>
        <row r="23">
          <cell r="D23" t="str">
            <v xml:space="preserve"> 2.1. Materiais Descartáveis/Materiais de Penso </v>
          </cell>
          <cell r="N23">
            <v>1620</v>
          </cell>
        </row>
        <row r="24">
          <cell r="D24" t="str">
            <v xml:space="preserve"> 2.1. Materiais Descartáveis/Materiais de Penso </v>
          </cell>
          <cell r="N24">
            <v>432</v>
          </cell>
        </row>
        <row r="25">
          <cell r="D25" t="str">
            <v xml:space="preserve"> 2.1. Materiais Descartáveis/Materiais de Penso </v>
          </cell>
          <cell r="N25">
            <v>3305</v>
          </cell>
        </row>
        <row r="26">
          <cell r="D26" t="str">
            <v xml:space="preserve"> 2.4. Gases Medicinais </v>
          </cell>
          <cell r="N26">
            <v>50.31</v>
          </cell>
        </row>
        <row r="27">
          <cell r="D27" t="str">
            <v xml:space="preserve"> 2.4. Gases Medicinais </v>
          </cell>
          <cell r="N27">
            <v>145.33000000000001</v>
          </cell>
        </row>
        <row r="28">
          <cell r="D28" t="str">
            <v xml:space="preserve"> 2.8. Outras Despesas com Insumos Assistenciais </v>
          </cell>
          <cell r="N28">
            <v>396</v>
          </cell>
        </row>
        <row r="29">
          <cell r="D29" t="str">
            <v xml:space="preserve"> 3.1. Material de Higienização e Limpeza </v>
          </cell>
          <cell r="N29">
            <v>171.3</v>
          </cell>
        </row>
        <row r="30">
          <cell r="D30" t="str">
            <v xml:space="preserve"> 3.1. Material de Higienização e Limpeza </v>
          </cell>
          <cell r="N30">
            <v>961.6</v>
          </cell>
        </row>
        <row r="31">
          <cell r="D31" t="str">
            <v xml:space="preserve"> 3.1. Material de Higienização e Limpeza </v>
          </cell>
          <cell r="N31">
            <v>772</v>
          </cell>
        </row>
        <row r="32">
          <cell r="D32" t="str">
            <v xml:space="preserve"> 3.1. Material de Higienização e Limpeza </v>
          </cell>
          <cell r="N32">
            <v>178.63</v>
          </cell>
        </row>
        <row r="33">
          <cell r="D33" t="str">
            <v xml:space="preserve"> 3.1. Material de Higienização e Limpeza </v>
          </cell>
          <cell r="N33">
            <v>166.04</v>
          </cell>
        </row>
        <row r="34">
          <cell r="D34" t="str">
            <v xml:space="preserve"> 3.2. Material/Gêneros Alimentícios </v>
          </cell>
          <cell r="N34">
            <v>261</v>
          </cell>
        </row>
        <row r="35">
          <cell r="D35" t="str">
            <v xml:space="preserve"> 3.2. Material/Gêneros Alimentícios </v>
          </cell>
          <cell r="N35">
            <v>171.6</v>
          </cell>
        </row>
        <row r="36">
          <cell r="D36" t="str">
            <v xml:space="preserve"> 3.3. Material Expediente </v>
          </cell>
          <cell r="N36">
            <v>2080</v>
          </cell>
        </row>
        <row r="37">
          <cell r="D37" t="str">
            <v xml:space="preserve"> 3.3. Material Expediente </v>
          </cell>
          <cell r="N37">
            <v>140</v>
          </cell>
        </row>
        <row r="38">
          <cell r="D38" t="str">
            <v xml:space="preserve"> 3.3. Material Expediente </v>
          </cell>
          <cell r="N38">
            <v>525</v>
          </cell>
        </row>
        <row r="39">
          <cell r="D39" t="str">
            <v xml:space="preserve">3.6.1. Manutenção de Bem Imóvel </v>
          </cell>
          <cell r="N39">
            <v>225.6</v>
          </cell>
        </row>
        <row r="40">
          <cell r="D40" t="str">
            <v xml:space="preserve">3.6.1. Manutenção de Bem Imóvel </v>
          </cell>
          <cell r="N40">
            <v>225</v>
          </cell>
        </row>
        <row r="41">
          <cell r="D41" t="str">
            <v xml:space="preserve">3.6.1. Manutenção de Bem Imóvel </v>
          </cell>
          <cell r="N41">
            <v>315.89999999999998</v>
          </cell>
        </row>
        <row r="42">
          <cell r="D42" t="str">
            <v xml:space="preserve">3.6.1. Manutenção de Bem Imóvel </v>
          </cell>
          <cell r="N42">
            <v>530.70000000000005</v>
          </cell>
        </row>
        <row r="43">
          <cell r="D43" t="str">
            <v xml:space="preserve">3.6.1. Manutenção de Bem Imóvel </v>
          </cell>
          <cell r="N43">
            <v>88.7</v>
          </cell>
        </row>
        <row r="44">
          <cell r="D44" t="str">
            <v xml:space="preserve">3.6.1. Manutenção de Bem Imóvel </v>
          </cell>
          <cell r="N44">
            <v>70</v>
          </cell>
        </row>
        <row r="45">
          <cell r="D45" t="str">
            <v xml:space="preserve">3.6.2.1. Suprimentos de Informática </v>
          </cell>
          <cell r="N45">
            <v>300</v>
          </cell>
        </row>
        <row r="46">
          <cell r="D46" t="str">
            <v xml:space="preserve">3.6.2.4. Outros Materiais de Manutenção de Bem Móvel </v>
          </cell>
          <cell r="N46">
            <v>57.5</v>
          </cell>
        </row>
        <row r="47">
          <cell r="D47" t="str">
            <v xml:space="preserve">3.7. Tecidos, Fardamentos e EPI </v>
          </cell>
          <cell r="N47">
            <v>136.5</v>
          </cell>
        </row>
        <row r="48">
          <cell r="D48" t="str">
            <v xml:space="preserve">3.7. Tecidos, Fardamentos e EPI </v>
          </cell>
          <cell r="N48">
            <v>364</v>
          </cell>
        </row>
        <row r="49">
          <cell r="D49" t="str">
            <v xml:space="preserve">3.7. Tecidos, Fardamentos e EPI </v>
          </cell>
          <cell r="N49">
            <v>91</v>
          </cell>
        </row>
        <row r="50">
          <cell r="D50" t="str">
            <v xml:space="preserve">3.8. Outras Despesas com Materiais Diversos </v>
          </cell>
          <cell r="N50">
            <v>190.4</v>
          </cell>
        </row>
        <row r="51">
          <cell r="D51" t="str">
            <v>4.3.2. Tarifas</v>
          </cell>
          <cell r="N51">
            <v>430.09</v>
          </cell>
        </row>
        <row r="52">
          <cell r="D52" t="str">
            <v>4.3.1. Taxa de Manutenção de Conta</v>
          </cell>
          <cell r="N52">
            <v>273</v>
          </cell>
        </row>
        <row r="53">
          <cell r="D53" t="str">
            <v>5.1.1. Telefonia Móvel</v>
          </cell>
          <cell r="N53">
            <v>235.58</v>
          </cell>
        </row>
        <row r="54">
          <cell r="D54" t="str">
            <v>5.1.2. Telefonia Fixa/Internet</v>
          </cell>
          <cell r="N54">
            <v>92.88</v>
          </cell>
        </row>
        <row r="55">
          <cell r="D55" t="str">
            <v>5.1.2. Telefonia Fixa/Internet</v>
          </cell>
          <cell r="N55">
            <v>854.71</v>
          </cell>
        </row>
        <row r="56">
          <cell r="D56" t="str">
            <v>5.1.2. Telefonia Fixa/Internet</v>
          </cell>
          <cell r="N56">
            <v>342</v>
          </cell>
        </row>
        <row r="57">
          <cell r="D57" t="str">
            <v>5.1.2. Telefonia Fixa/Internet</v>
          </cell>
          <cell r="N57">
            <v>558</v>
          </cell>
        </row>
        <row r="58">
          <cell r="D58" t="str">
            <v>5.1.2. Telefonia Fixa/Internet</v>
          </cell>
          <cell r="N58">
            <v>1000</v>
          </cell>
        </row>
        <row r="59">
          <cell r="D59" t="str">
            <v>5.2. Água</v>
          </cell>
          <cell r="N59">
            <v>832.84</v>
          </cell>
        </row>
        <row r="60">
          <cell r="D60" t="str">
            <v>5.3. Energia Elétrica</v>
          </cell>
          <cell r="N60">
            <v>11137.79</v>
          </cell>
        </row>
        <row r="61">
          <cell r="D61" t="str">
            <v>5.4.3. Locação de Máquinas e Equipamentos (Pessoa Jurídica)</v>
          </cell>
          <cell r="N61">
            <v>9619</v>
          </cell>
        </row>
        <row r="62">
          <cell r="D62" t="str">
            <v>5.4.3. Locação de Máquinas e Equipamentos (Pessoa Jurídica)</v>
          </cell>
          <cell r="N62">
            <v>1951.2</v>
          </cell>
        </row>
        <row r="63">
          <cell r="D63" t="str">
            <v>5.4.3. Locação de Máquinas e Equipamentos (Pessoa Jurídica)</v>
          </cell>
          <cell r="N63">
            <v>410</v>
          </cell>
        </row>
        <row r="64">
          <cell r="D64" t="str">
            <v>5.4.3. Locação de Máquinas e Equipamentos (Pessoa Jurídica)</v>
          </cell>
          <cell r="N64">
            <v>700</v>
          </cell>
        </row>
        <row r="65">
          <cell r="D65" t="str">
            <v>5.4.3. Locação de Máquinas e Equipamentos (Pessoa Jurídica)</v>
          </cell>
          <cell r="N65">
            <v>1220</v>
          </cell>
        </row>
        <row r="66">
          <cell r="D66" t="str">
            <v>5.7.2. Outras Despesas Gerais (Pessoa Juridica)</v>
          </cell>
          <cell r="N66">
            <v>1.1399999999999999</v>
          </cell>
        </row>
        <row r="67">
          <cell r="D67" t="str">
            <v>5.7.2. Outras Despesas Gerais (Pessoa Juridica)</v>
          </cell>
          <cell r="N67">
            <v>2.13</v>
          </cell>
        </row>
        <row r="68">
          <cell r="D68" t="str">
            <v>5.7.2. Outras Despesas Gerais (Pessoa Juridica)</v>
          </cell>
          <cell r="N68">
            <v>269.37</v>
          </cell>
        </row>
        <row r="69">
          <cell r="D69" t="str">
            <v>6.1.1.1. Médicos</v>
          </cell>
          <cell r="N69">
            <v>8400</v>
          </cell>
        </row>
        <row r="70">
          <cell r="D70" t="str">
            <v>6.1.1.3. Laboratório</v>
          </cell>
          <cell r="N70">
            <v>39835.199999999997</v>
          </cell>
        </row>
        <row r="71">
          <cell r="D71" t="str">
            <v>6.3.1.2. Coleta de Lixo Hospitalar</v>
          </cell>
          <cell r="N71">
            <v>184.26</v>
          </cell>
        </row>
        <row r="72">
          <cell r="D72" t="str">
            <v>6.3.1.3. Manutenção/Aluguel/Uso de Sistemas ou Softwares</v>
          </cell>
          <cell r="N72">
            <v>596.66</v>
          </cell>
        </row>
        <row r="73">
          <cell r="D73" t="str">
            <v>6.3.1.3. Manutenção/Aluguel/Uso de Sistemas ou Softwares</v>
          </cell>
          <cell r="N73">
            <v>500</v>
          </cell>
        </row>
        <row r="74">
          <cell r="D74" t="str">
            <v>6.3.1.3. Manutenção/Aluguel/Uso de Sistemas ou Softwares</v>
          </cell>
          <cell r="N74">
            <v>1200</v>
          </cell>
        </row>
        <row r="75">
          <cell r="D75" t="str">
            <v>6.3.1.3. Manutenção/Aluguel/Uso de Sistemas ou Softwares</v>
          </cell>
          <cell r="N75">
            <v>8811.8799999999992</v>
          </cell>
        </row>
        <row r="76">
          <cell r="D76" t="str">
            <v>6.3.1.4. Vigilância</v>
          </cell>
          <cell r="N76">
            <v>42543.79</v>
          </cell>
        </row>
        <row r="77">
          <cell r="D77" t="str">
            <v>6.3.1.7. Dedetização</v>
          </cell>
          <cell r="N77">
            <v>280</v>
          </cell>
        </row>
        <row r="78">
          <cell r="D78" t="str">
            <v>6.3.1.9. Outras Pessoas Jurídicas</v>
          </cell>
          <cell r="N78">
            <v>304.85000000000002</v>
          </cell>
        </row>
        <row r="79">
          <cell r="D79" t="str">
            <v>6.3.1.9. Outras Pessoas Jurídicas</v>
          </cell>
          <cell r="N79">
            <v>1600</v>
          </cell>
        </row>
        <row r="80">
          <cell r="D80" t="str">
            <v>7.2.1.3. Engenharia Clínica</v>
          </cell>
          <cell r="N80">
            <v>5100</v>
          </cell>
        </row>
        <row r="81">
          <cell r="D81" t="str">
            <v>11.6.3.1.3. Manutenção/Aluguel/Uso de Sistemas ou Softwares</v>
          </cell>
          <cell r="N81">
            <v>850</v>
          </cell>
        </row>
        <row r="82">
          <cell r="D82" t="str">
            <v>6.3.1.3. Manutenção/Aluguel/Uso de Sistemas ou Softwares</v>
          </cell>
          <cell r="N82">
            <v>850</v>
          </cell>
        </row>
        <row r="83">
          <cell r="D83" t="str">
            <v>11.6.3.1.3. Manutenção/Aluguel/Uso de Sistemas ou Softwares</v>
          </cell>
          <cell r="N83">
            <v>793.17</v>
          </cell>
        </row>
        <row r="102">
          <cell r="Q102">
            <v>1643.17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665217.45000000019</v>
          </cell>
        </row>
        <row r="6">
          <cell r="S6">
            <v>0</v>
          </cell>
        </row>
        <row r="7">
          <cell r="S7">
            <v>190608.67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190608.67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2CBAA-1F85-4D28-9A8B-A7E8EED4C2A9}">
  <sheetPr>
    <tabColor rgb="FFFFFF00"/>
  </sheetPr>
  <dimension ref="A1:BB493"/>
  <sheetViews>
    <sheetView showGridLines="0" tabSelected="1" view="pageBreakPreview" topLeftCell="C1" zoomScaleNormal="90" zoomScaleSheetLayoutView="100" workbookViewId="0">
      <selection activeCell="C47" sqref="C47:E47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19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0" t="s">
        <v>402</v>
      </c>
      <c r="F4" s="189">
        <v>44287</v>
      </c>
      <c r="G4" s="188">
        <v>5</v>
      </c>
      <c r="H4" s="2"/>
      <c r="I4" s="185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7"/>
      <c r="F5" s="186"/>
      <c r="G5" s="186"/>
      <c r="H5" s="2"/>
      <c r="I5" s="185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19"/>
      <c r="E6" s="184" t="s">
        <v>78</v>
      </c>
      <c r="F6" s="183" t="s">
        <v>398</v>
      </c>
      <c r="G6" s="182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78" t="s">
        <v>397</v>
      </c>
      <c r="D7" s="55"/>
      <c r="E7" s="181" t="s">
        <v>396</v>
      </c>
      <c r="F7" s="180" t="s">
        <v>395</v>
      </c>
      <c r="G7" s="179">
        <f>IFERROR(VLOOKUP($C$7,'[1]DADOS (OCULTAR)'!$P$3:$R$56,3,0),"")</f>
        <v>10894988000567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</v>
      </c>
      <c r="D8" s="177"/>
      <c r="E8" s="55"/>
      <c r="F8" s="176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5" t="s">
        <v>11</v>
      </c>
      <c r="D9" s="25"/>
      <c r="E9" s="25"/>
      <c r="F9" s="174" t="s">
        <v>393</v>
      </c>
      <c r="G9" s="173">
        <f>IFERROR(VLOOKUP(C7,'[1]DADOS (OCULTAR)'!P3:S56,4,0),"")</f>
        <v>42552</v>
      </c>
      <c r="H9" s="129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19"/>
      <c r="F10" s="172" t="s">
        <v>10</v>
      </c>
      <c r="G10" s="47"/>
      <c r="H10" s="129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6" t="s">
        <v>391</v>
      </c>
      <c r="D11" s="21"/>
      <c r="E11" s="19"/>
      <c r="F11" s="56">
        <v>455207.92</v>
      </c>
      <c r="G11" s="55"/>
      <c r="H11" s="39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6" t="s">
        <v>390</v>
      </c>
      <c r="D12" s="21"/>
      <c r="E12" s="19"/>
      <c r="F12" s="56"/>
      <c r="G12" s="55"/>
      <c r="H12" s="39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6" t="s">
        <v>389</v>
      </c>
      <c r="D13" s="21"/>
      <c r="E13" s="19"/>
      <c r="F13" s="56"/>
      <c r="G13" s="55"/>
      <c r="H13" s="39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6" t="s">
        <v>387</v>
      </c>
      <c r="D14" s="21"/>
      <c r="E14" s="19"/>
      <c r="F14" s="56"/>
      <c r="G14" s="55"/>
      <c r="H14" s="129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6" t="s">
        <v>386</v>
      </c>
      <c r="D15" s="21"/>
      <c r="E15" s="19"/>
      <c r="F15" s="56"/>
      <c r="G15" s="55"/>
      <c r="H15" s="129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1" t="s">
        <v>385</v>
      </c>
      <c r="D16" s="21"/>
      <c r="E16" s="19"/>
      <c r="F16" s="56"/>
      <c r="G16" s="55"/>
      <c r="H16" s="129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19"/>
      <c r="F17" s="37">
        <f>SUM(F11:G15)-F16</f>
        <v>455207.92</v>
      </c>
      <c r="G17" s="19"/>
      <c r="H17" s="129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6" t="s">
        <v>383</v>
      </c>
      <c r="D18" s="21"/>
      <c r="E18" s="19"/>
      <c r="F18" s="56">
        <v>10.35</v>
      </c>
      <c r="G18" s="55"/>
      <c r="H18" s="129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6" t="s">
        <v>382</v>
      </c>
      <c r="D19" s="21"/>
      <c r="E19" s="19"/>
      <c r="F19" s="154"/>
      <c r="G19" s="55"/>
      <c r="H19" s="129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6" t="s">
        <v>381</v>
      </c>
      <c r="D20" s="21"/>
      <c r="E20" s="19"/>
      <c r="F20" s="56"/>
      <c r="G20" s="55"/>
      <c r="H20" s="129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6" t="s">
        <v>380</v>
      </c>
      <c r="D21" s="21"/>
      <c r="E21" s="19"/>
      <c r="F21" s="56"/>
      <c r="G21" s="55"/>
      <c r="H21" s="129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6" t="s">
        <v>379</v>
      </c>
      <c r="D22" s="21"/>
      <c r="E22" s="19"/>
      <c r="F22" s="56"/>
      <c r="G22" s="55"/>
      <c r="H22" s="129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6" t="s">
        <v>378</v>
      </c>
      <c r="D23" s="21"/>
      <c r="E23" s="19"/>
      <c r="F23" s="56"/>
      <c r="G23" s="55"/>
      <c r="H23" s="129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0" t="s">
        <v>377</v>
      </c>
      <c r="D24" s="21"/>
      <c r="E24" s="19"/>
      <c r="F24" s="169">
        <f>SUM(F18:G23)</f>
        <v>10.35</v>
      </c>
      <c r="G24" s="19"/>
      <c r="H24" s="129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19"/>
      <c r="F25" s="37">
        <f>F24+F17</f>
        <v>455218.26999999996</v>
      </c>
      <c r="G25" s="19"/>
      <c r="H25" s="129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8"/>
      <c r="D26" s="67"/>
      <c r="E26" s="67"/>
      <c r="F26" s="167"/>
      <c r="G26" s="166"/>
      <c r="H26" s="129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19"/>
      <c r="F27" s="37" t="s">
        <v>10</v>
      </c>
      <c r="G27" s="19"/>
      <c r="H27" s="129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5" t="s">
        <v>374</v>
      </c>
      <c r="D28" s="21"/>
      <c r="E28" s="19"/>
      <c r="F28" s="164">
        <f>F29+SUM(F35:F38)</f>
        <v>291463.06920000003</v>
      </c>
      <c r="G28" s="19"/>
      <c r="H28" s="39"/>
      <c r="I28" s="157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59"/>
      <c r="B29" s="5"/>
      <c r="C29" s="163" t="s">
        <v>373</v>
      </c>
      <c r="D29" s="21"/>
      <c r="E29" s="19"/>
      <c r="F29" s="162">
        <f>F30+F33+F34</f>
        <v>231429.91000000003</v>
      </c>
      <c r="G29" s="19"/>
      <c r="H29" s="39"/>
      <c r="I29" s="157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1" t="s">
        <v>372</v>
      </c>
      <c r="D30" s="21"/>
      <c r="E30" s="19"/>
      <c r="F30" s="160">
        <f>F31+F32</f>
        <v>152444.94</v>
      </c>
      <c r="G30" s="19"/>
      <c r="H30" s="39"/>
      <c r="I30" s="157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59" t="s">
        <v>371</v>
      </c>
      <c r="B31" s="5" t="s">
        <v>364</v>
      </c>
      <c r="C31" s="136" t="s">
        <v>370</v>
      </c>
      <c r="D31" s="21"/>
      <c r="E31" s="19"/>
      <c r="F31" s="27">
        <f>'[1]TCE - ANEXO II - Preencher'!Y1</f>
        <v>88699.65</v>
      </c>
      <c r="G31" s="19"/>
      <c r="H31" s="39" t="s">
        <v>362</v>
      </c>
      <c r="I31" s="157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59" t="s">
        <v>369</v>
      </c>
      <c r="B32" s="5" t="s">
        <v>364</v>
      </c>
      <c r="C32" s="136" t="s">
        <v>368</v>
      </c>
      <c r="D32" s="21"/>
      <c r="E32" s="19"/>
      <c r="F32" s="27">
        <f>'[1]TCE - ANEXO II - Preencher'!Y2</f>
        <v>63745.289999999994</v>
      </c>
      <c r="G32" s="19"/>
      <c r="H32" s="39" t="s">
        <v>362</v>
      </c>
      <c r="I32" s="157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59" t="s">
        <v>367</v>
      </c>
      <c r="B33" s="5" t="s">
        <v>364</v>
      </c>
      <c r="C33" s="136" t="s">
        <v>366</v>
      </c>
      <c r="D33" s="21"/>
      <c r="E33" s="19"/>
      <c r="F33" s="27">
        <f>'[1]TCE - ANEXO II - Preencher'!Y4</f>
        <v>0</v>
      </c>
      <c r="G33" s="19"/>
      <c r="H33" s="39" t="s">
        <v>362</v>
      </c>
      <c r="I33" s="157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59" t="s">
        <v>365</v>
      </c>
      <c r="B34" s="5" t="s">
        <v>364</v>
      </c>
      <c r="C34" s="136" t="s">
        <v>363</v>
      </c>
      <c r="D34" s="21"/>
      <c r="E34" s="19"/>
      <c r="F34" s="27">
        <f>'[1]TCE - ANEXO II - Preencher'!Y3</f>
        <v>78984.970000000016</v>
      </c>
      <c r="G34" s="19"/>
      <c r="H34" s="39" t="s">
        <v>362</v>
      </c>
      <c r="I34" s="157"/>
      <c r="J34" s="123"/>
      <c r="K34" s="123"/>
      <c r="L34" s="1"/>
      <c r="M34" s="15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6" t="s">
        <v>361</v>
      </c>
      <c r="D35" s="21"/>
      <c r="E35" s="19"/>
      <c r="F35" s="27">
        <f>'[1]MEM.CÁLC.FP.'!$D$96</f>
        <v>18654.96</v>
      </c>
      <c r="G35" s="19"/>
      <c r="H35" s="39" t="s">
        <v>339</v>
      </c>
      <c r="I35" s="157"/>
      <c r="J35" s="123"/>
      <c r="K35" s="123"/>
      <c r="L35" s="158"/>
      <c r="M35" s="5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6" t="s">
        <v>360</v>
      </c>
      <c r="D36" s="21"/>
      <c r="E36" s="19"/>
      <c r="F36" s="27">
        <f>IF(G6="SIM","",'[1]MEM.CÁLC.FP.'!$D$97)</f>
        <v>2331.8700000000003</v>
      </c>
      <c r="G36" s="19"/>
      <c r="H36" s="39" t="s">
        <v>339</v>
      </c>
      <c r="I36" s="157"/>
      <c r="J36" s="123"/>
      <c r="K36" s="123"/>
      <c r="L36" s="158"/>
      <c r="M36" s="54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6" t="s">
        <v>357</v>
      </c>
      <c r="D37" s="21"/>
      <c r="E37" s="19"/>
      <c r="F37" s="27">
        <f>'[1]MEM.CÁLC.FP.'!$C$100</f>
        <v>16437.850000000002</v>
      </c>
      <c r="G37" s="19"/>
      <c r="H37" s="39" t="s">
        <v>339</v>
      </c>
      <c r="I37" s="157"/>
      <c r="J37" s="123"/>
      <c r="K37" s="123"/>
      <c r="L37" s="1"/>
      <c r="M37" s="5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19"/>
      <c r="F38" s="37">
        <f>F39+F43+F47</f>
        <v>22608.479199999998</v>
      </c>
      <c r="G38" s="19"/>
      <c r="H38" s="39"/>
      <c r="I38" s="157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6" t="s">
        <v>355</v>
      </c>
      <c r="D39" s="21"/>
      <c r="E39" s="19"/>
      <c r="F39" s="126">
        <f>SUM(F40:G42)</f>
        <v>22608.479199999998</v>
      </c>
      <c r="G39" s="19"/>
      <c r="H39" s="39"/>
      <c r="I39" s="155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2" t="s">
        <v>354</v>
      </c>
      <c r="D40" s="21"/>
      <c r="E40" s="19"/>
      <c r="F40" s="131">
        <f>SUM('[1]MEM.CÁLC.FP.'!D6:D7)</f>
        <v>20741.739999999998</v>
      </c>
      <c r="G40" s="19"/>
      <c r="H40" s="39" t="s">
        <v>339</v>
      </c>
      <c r="I40" s="155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2" t="s">
        <v>353</v>
      </c>
      <c r="D41" s="21"/>
      <c r="E41" s="19"/>
      <c r="F41" s="131">
        <f>SUM('[1]MEM.CÁLC.FP.'!F6:F7)</f>
        <v>1659.3392000000001</v>
      </c>
      <c r="G41" s="19"/>
      <c r="H41" s="39" t="s">
        <v>339</v>
      </c>
      <c r="I41" s="155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2" t="s">
        <v>352</v>
      </c>
      <c r="D42" s="21"/>
      <c r="E42" s="19"/>
      <c r="F42" s="131">
        <f>IF(G6="SIM","",SUM('[1]MEM.CÁLC.FP.'!G6:G7))</f>
        <v>207.4</v>
      </c>
      <c r="G42" s="19"/>
      <c r="H42" s="39" t="s">
        <v>339</v>
      </c>
      <c r="I42" s="155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5" t="s">
        <v>351</v>
      </c>
      <c r="D43" s="21"/>
      <c r="E43" s="19"/>
      <c r="F43" s="37">
        <f>SUM(F44:G46)</f>
        <v>0</v>
      </c>
      <c r="G43" s="19"/>
      <c r="H43" s="39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2" t="s">
        <v>350</v>
      </c>
      <c r="D44" s="21"/>
      <c r="E44" s="19"/>
      <c r="F44" s="131">
        <f>SUM('[1]MEM.CÁLC.FP.'!D9:D10)</f>
        <v>0</v>
      </c>
      <c r="G44" s="19"/>
      <c r="H44" s="39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2" t="s">
        <v>349</v>
      </c>
      <c r="D45" s="21"/>
      <c r="E45" s="19"/>
      <c r="F45" s="131">
        <f>SUM('[1]MEM.CÁLC.FP.'!F9:F10)</f>
        <v>0</v>
      </c>
      <c r="G45" s="19"/>
      <c r="H45" s="39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2" t="s">
        <v>348</v>
      </c>
      <c r="D46" s="21"/>
      <c r="E46" s="19"/>
      <c r="F46" s="131">
        <f>IF(G6="SIM","",SUM('[1]MEM.CÁLC.FP.'!G9:G10))</f>
        <v>0</v>
      </c>
      <c r="G46" s="19"/>
      <c r="H46" s="39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5" t="s">
        <v>347</v>
      </c>
      <c r="D47" s="21"/>
      <c r="E47" s="19"/>
      <c r="F47" s="37">
        <f>SUM(F48:G51)</f>
        <v>0</v>
      </c>
      <c r="G47" s="19"/>
      <c r="H47" s="39"/>
      <c r="I47" s="155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2" t="s">
        <v>346</v>
      </c>
      <c r="D48" s="21"/>
      <c r="E48" s="19"/>
      <c r="F48" s="131">
        <f>'[1]MEM.CÁLC.FP.'!D12+'[1]MEM.CÁLC.FP.'!D14-'[1]MEM.CÁLC.FP.'!D13-'[1]MEM.CÁLC.FP.'!D15</f>
        <v>0</v>
      </c>
      <c r="G48" s="19"/>
      <c r="H48" s="39" t="s">
        <v>339</v>
      </c>
      <c r="I48" s="155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2" t="s">
        <v>345</v>
      </c>
      <c r="D49" s="21"/>
      <c r="E49" s="19"/>
      <c r="F49" s="131">
        <f>SUM('[1]MEM.CÁLC.FP.'!F12:F15)</f>
        <v>0</v>
      </c>
      <c r="G49" s="19"/>
      <c r="H49" s="39" t="s">
        <v>339</v>
      </c>
      <c r="I49" s="155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2" t="s">
        <v>343</v>
      </c>
      <c r="D50" s="21"/>
      <c r="E50" s="19"/>
      <c r="F50" s="131">
        <f>IF(G6="SIM","",SUM('[1]MEM.CÁLC.FP.'!G12:G15))</f>
        <v>0</v>
      </c>
      <c r="G50" s="19"/>
      <c r="H50" s="39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2" t="s">
        <v>340</v>
      </c>
      <c r="D51" s="21"/>
      <c r="E51" s="19"/>
      <c r="F51" s="131">
        <f>SUM('[1]MEM.CÁLC.FP.'!H12:H15)</f>
        <v>0</v>
      </c>
      <c r="G51" s="19"/>
      <c r="H51" s="39" t="s">
        <v>339</v>
      </c>
      <c r="I51" s="155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19"/>
      <c r="F52" s="37">
        <f>SUM(F53:G60)</f>
        <v>15509.349999999999</v>
      </c>
      <c r="G52" s="19"/>
      <c r="H52" s="129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6" t="s">
        <v>335</v>
      </c>
      <c r="D53" s="21"/>
      <c r="E53" s="19"/>
      <c r="F53" s="56">
        <v>13687.8</v>
      </c>
      <c r="G53" s="55"/>
      <c r="H53" s="39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6" t="s">
        <v>332</v>
      </c>
      <c r="D54" s="21"/>
      <c r="E54" s="19"/>
      <c r="F54" s="56">
        <v>1490.96</v>
      </c>
      <c r="G54" s="55"/>
      <c r="H54" s="39" t="s">
        <v>95</v>
      </c>
      <c r="I54" s="122"/>
      <c r="J54" s="123"/>
      <c r="K54" s="123"/>
      <c r="L54" s="5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6" t="s">
        <v>330</v>
      </c>
      <c r="D55" s="21"/>
      <c r="E55" s="19"/>
      <c r="F55" s="56"/>
      <c r="G55" s="55"/>
      <c r="H55" s="39" t="s">
        <v>95</v>
      </c>
      <c r="I55" s="122"/>
      <c r="J55" s="123"/>
      <c r="K55" s="123"/>
      <c r="L55" s="5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6" t="s">
        <v>328</v>
      </c>
      <c r="D56" s="21"/>
      <c r="E56" s="19"/>
      <c r="F56" s="56">
        <v>195.09</v>
      </c>
      <c r="G56" s="55"/>
      <c r="H56" s="39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6" t="s">
        <v>325</v>
      </c>
      <c r="D57" s="21"/>
      <c r="E57" s="19"/>
      <c r="F57" s="56"/>
      <c r="G57" s="55"/>
      <c r="H57" s="39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6" t="s">
        <v>322</v>
      </c>
      <c r="D58" s="21"/>
      <c r="E58" s="19"/>
      <c r="F58" s="56"/>
      <c r="G58" s="55"/>
      <c r="H58" s="39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2" t="s">
        <v>319</v>
      </c>
      <c r="D59" s="21"/>
      <c r="E59" s="19"/>
      <c r="F59" s="154"/>
      <c r="G59" s="55"/>
      <c r="H59" s="39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6" t="s">
        <v>317</v>
      </c>
      <c r="D60" s="21"/>
      <c r="E60" s="19"/>
      <c r="F60" s="56">
        <v>135.5</v>
      </c>
      <c r="G60" s="55"/>
      <c r="H60" s="39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19"/>
      <c r="F61" s="37">
        <f>SUM(F62:G66)+F67+F76+F77</f>
        <v>8613.0299999999988</v>
      </c>
      <c r="G61" s="19"/>
      <c r="H61" s="129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6" t="s">
        <v>313</v>
      </c>
      <c r="D62" s="21"/>
      <c r="E62" s="19"/>
      <c r="F62" s="56">
        <v>2764.48</v>
      </c>
      <c r="G62" s="55"/>
      <c r="H62" s="39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6" t="s">
        <v>310</v>
      </c>
      <c r="D63" s="21"/>
      <c r="E63" s="19"/>
      <c r="F63" s="56">
        <f>576.84+359.75</f>
        <v>936.59</v>
      </c>
      <c r="G63" s="55"/>
      <c r="H63" s="39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6" t="s">
        <v>307</v>
      </c>
      <c r="D64" s="21"/>
      <c r="E64" s="19"/>
      <c r="F64" s="56">
        <v>3598.24</v>
      </c>
      <c r="G64" s="55"/>
      <c r="H64" s="39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6" t="s">
        <v>305</v>
      </c>
      <c r="D65" s="21"/>
      <c r="E65" s="19"/>
      <c r="F65" s="56"/>
      <c r="G65" s="55"/>
      <c r="H65" s="39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6" t="s">
        <v>302</v>
      </c>
      <c r="D66" s="21"/>
      <c r="E66" s="19"/>
      <c r="F66" s="56"/>
      <c r="G66" s="55"/>
      <c r="H66" s="39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5" t="s">
        <v>301</v>
      </c>
      <c r="D67" s="21"/>
      <c r="E67" s="19"/>
      <c r="F67" s="134">
        <f>F68+F69</f>
        <v>1097.92</v>
      </c>
      <c r="G67" s="19"/>
      <c r="H67" s="129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2" t="s">
        <v>298</v>
      </c>
      <c r="D68" s="21"/>
      <c r="E68" s="19"/>
      <c r="F68" s="56">
        <v>1050.2</v>
      </c>
      <c r="G68" s="55"/>
      <c r="H68" s="39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5" t="s">
        <v>297</v>
      </c>
      <c r="D69" s="21"/>
      <c r="E69" s="19"/>
      <c r="F69" s="134">
        <f>F70+F71+F74+F75</f>
        <v>47.72</v>
      </c>
      <c r="G69" s="19"/>
      <c r="H69" s="129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2" t="s">
        <v>295</v>
      </c>
      <c r="D70" s="21"/>
      <c r="E70" s="19"/>
      <c r="F70" s="56">
        <v>30.54</v>
      </c>
      <c r="G70" s="55"/>
      <c r="H70" s="39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5" t="s">
        <v>294</v>
      </c>
      <c r="D71" s="21"/>
      <c r="E71" s="19"/>
      <c r="F71" s="134">
        <f>SUM(F72:G73)</f>
        <v>0</v>
      </c>
      <c r="G71" s="19"/>
      <c r="H71" s="129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2" t="s">
        <v>291</v>
      </c>
      <c r="D72" s="21"/>
      <c r="E72" s="19"/>
      <c r="F72" s="62"/>
      <c r="G72" s="55"/>
      <c r="H72" s="39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2" t="s">
        <v>289</v>
      </c>
      <c r="D73" s="21"/>
      <c r="E73" s="19"/>
      <c r="F73" s="62"/>
      <c r="G73" s="55"/>
      <c r="H73" s="39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2" t="s">
        <v>286</v>
      </c>
      <c r="D74" s="21"/>
      <c r="E74" s="19"/>
      <c r="F74" s="62"/>
      <c r="G74" s="55"/>
      <c r="H74" s="39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2" t="s">
        <v>284</v>
      </c>
      <c r="D75" s="21"/>
      <c r="E75" s="19"/>
      <c r="F75" s="62">
        <v>17.18</v>
      </c>
      <c r="G75" s="55"/>
      <c r="H75" s="39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2" t="s">
        <v>281</v>
      </c>
      <c r="D76" s="21"/>
      <c r="E76" s="19"/>
      <c r="F76" s="56">
        <v>88</v>
      </c>
      <c r="G76" s="55"/>
      <c r="H76" s="39" t="s">
        <v>95</v>
      </c>
      <c r="I76" s="153"/>
      <c r="J76" s="152"/>
      <c r="K76" s="15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6" t="s">
        <v>278</v>
      </c>
      <c r="D77" s="21"/>
      <c r="E77" s="19"/>
      <c r="F77" s="56">
        <v>127.8</v>
      </c>
      <c r="G77" s="55"/>
      <c r="H77" s="39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19"/>
      <c r="F78" s="37">
        <f>F79+F80+F83</f>
        <v>703.08999999999992</v>
      </c>
      <c r="G78" s="19"/>
      <c r="H78" s="130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3" t="s">
        <v>276</v>
      </c>
      <c r="B79" s="5" t="s">
        <v>275</v>
      </c>
      <c r="C79" s="136" t="s">
        <v>274</v>
      </c>
      <c r="D79" s="21"/>
      <c r="E79" s="19"/>
      <c r="F79" s="27">
        <f>SUMIF('[1]TCE - ANEXO IV - Preencher'!$D:$D,'CONTÁBIL- FINANCEIRA '!A79,'[1]TCE - ANEXO IV - Preencher'!$N:$N)</f>
        <v>0</v>
      </c>
      <c r="G79" s="19"/>
      <c r="H79" s="39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5" t="s">
        <v>273</v>
      </c>
      <c r="D80" s="21"/>
      <c r="E80" s="19"/>
      <c r="F80" s="134">
        <f>F81+F82</f>
        <v>0</v>
      </c>
      <c r="G80" s="19"/>
      <c r="H80" s="129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3" t="s">
        <v>272</v>
      </c>
      <c r="B81" s="5" t="s">
        <v>153</v>
      </c>
      <c r="C81" s="136" t="s">
        <v>271</v>
      </c>
      <c r="D81" s="21"/>
      <c r="E81" s="19"/>
      <c r="F81" s="27">
        <f>SUMIF('[1]TCE - ANEXO IV - Preencher'!$D:$D,'CONTÁBIL- FINANCEIRA '!A81,'[1]TCE - ANEXO IV - Preencher'!$N:$N)</f>
        <v>0</v>
      </c>
      <c r="G81" s="19"/>
      <c r="H81" s="39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3" t="s">
        <v>270</v>
      </c>
      <c r="B82" s="5" t="s">
        <v>153</v>
      </c>
      <c r="C82" s="136" t="s">
        <v>269</v>
      </c>
      <c r="D82" s="21"/>
      <c r="E82" s="19"/>
      <c r="F82" s="27">
        <f>SUMIF('[1]TCE - ANEXO IV - Preencher'!$D:$D,'CONTÁBIL- FINANCEIRA '!A82,'[1]TCE - ANEXO IV - Preencher'!$N:$N)</f>
        <v>0</v>
      </c>
      <c r="G82" s="19"/>
      <c r="H82" s="39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5" t="s">
        <v>268</v>
      </c>
      <c r="D83" s="21"/>
      <c r="E83" s="19"/>
      <c r="F83" s="134">
        <f>F84+F85</f>
        <v>703.08999999999992</v>
      </c>
      <c r="G83" s="19"/>
      <c r="H83" s="129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3" t="s">
        <v>267</v>
      </c>
      <c r="B84" s="5" t="s">
        <v>264</v>
      </c>
      <c r="C84" s="136" t="s">
        <v>266</v>
      </c>
      <c r="D84" s="21"/>
      <c r="E84" s="19"/>
      <c r="F84" s="27">
        <f>SUMIF('[1]TCE - ANEXO IV - Preencher'!$D:$D,'CONTÁBIL- FINANCEIRA '!A84,'[1]TCE - ANEXO IV - Preencher'!$N:$N)</f>
        <v>273</v>
      </c>
      <c r="G84" s="19"/>
      <c r="H84" s="39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3" t="s">
        <v>265</v>
      </c>
      <c r="B85" s="5" t="s">
        <v>264</v>
      </c>
      <c r="C85" s="151" t="s">
        <v>263</v>
      </c>
      <c r="D85" s="25"/>
      <c r="E85" s="23"/>
      <c r="F85" s="27">
        <f>SUMIF('[1]TCE - ANEXO IV - Preencher'!$D:$D,'CONTÁBIL- FINANCEIRA '!A85,'[1]TCE - ANEXO IV - Preencher'!$N:$N)</f>
        <v>430.09</v>
      </c>
      <c r="G85" s="19"/>
      <c r="H85" s="39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0"/>
      <c r="D86" s="149"/>
      <c r="E86" s="148"/>
      <c r="F86" s="147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6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5"/>
      <c r="D88" s="11" t="s">
        <v>81</v>
      </c>
      <c r="E88" s="10" t="s">
        <v>3</v>
      </c>
      <c r="F88" s="144" t="s">
        <v>2</v>
      </c>
      <c r="G88" s="47"/>
      <c r="H88" s="129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19"/>
      <c r="H89" s="129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29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29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44287</v>
      </c>
      <c r="G92" s="143">
        <f>IF(G4=0,"",G4)</f>
        <v>5</v>
      </c>
      <c r="H92" s="129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2" t="str">
        <f>D4</f>
        <v>DEMONSTRATIVO DE CONTRATOS SERVIÇOS TERCEIRIZADOS</v>
      </c>
      <c r="E93" s="141"/>
      <c r="F93" s="106"/>
      <c r="G93" s="105"/>
      <c r="H93" s="129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19"/>
      <c r="E94" s="103" t="s">
        <v>78</v>
      </c>
      <c r="F94" s="21"/>
      <c r="G94" s="19"/>
      <c r="H94" s="129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UPAE- Arruda - Deputado Antônio Luiz Filho</v>
      </c>
      <c r="D95" s="19"/>
      <c r="E95" s="140" t="str">
        <f>IF(E7=0,"",E7)</f>
        <v>Adriana Bezerra</v>
      </c>
      <c r="F95" s="21"/>
      <c r="G95" s="19"/>
      <c r="H95" s="129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19"/>
      <c r="F96" s="29" t="s">
        <v>10</v>
      </c>
      <c r="G96" s="19"/>
      <c r="H96" s="129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19"/>
      <c r="F97" s="37">
        <f>F98+F101+F102+F103+F111+F109+F110</f>
        <v>29226.639999999999</v>
      </c>
      <c r="G97" s="19"/>
      <c r="H97" s="129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5" t="s">
        <v>260</v>
      </c>
      <c r="D98" s="21"/>
      <c r="E98" s="19"/>
      <c r="F98" s="134">
        <f>SUM(F99:G100)</f>
        <v>3083.17</v>
      </c>
      <c r="G98" s="19"/>
      <c r="H98" s="129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3" t="s">
        <v>259</v>
      </c>
      <c r="B99" s="5" t="s">
        <v>258</v>
      </c>
      <c r="C99" s="132" t="s">
        <v>257</v>
      </c>
      <c r="D99" s="21"/>
      <c r="E99" s="19"/>
      <c r="F99" s="131">
        <f>SUMIF('[1]TCE - ANEXO IV - Preencher'!$D:$D,'CONTÁBIL- FINANCEIRA '!A99,'[1]TCE - ANEXO IV - Preencher'!$N:$N)</f>
        <v>235.58</v>
      </c>
      <c r="G99" s="19"/>
      <c r="H99" s="39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3" t="s">
        <v>256</v>
      </c>
      <c r="B100" s="5" t="s">
        <v>255</v>
      </c>
      <c r="C100" s="132" t="s">
        <v>254</v>
      </c>
      <c r="D100" s="21"/>
      <c r="E100" s="19"/>
      <c r="F100" s="131">
        <f>SUMIF('[1]TCE - ANEXO IV - Preencher'!$D:$D,'CONTÁBIL- FINANCEIRA '!A100,'[1]TCE - ANEXO IV - Preencher'!$N:$N)</f>
        <v>2847.59</v>
      </c>
      <c r="G100" s="19"/>
      <c r="H100" s="39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3" t="s">
        <v>253</v>
      </c>
      <c r="B101" s="5" t="s">
        <v>252</v>
      </c>
      <c r="C101" s="136" t="s">
        <v>251</v>
      </c>
      <c r="D101" s="21"/>
      <c r="E101" s="19"/>
      <c r="F101" s="27">
        <f>SUMIF('[1]TCE - ANEXO IV - Preencher'!$D:$D,'CONTÁBIL- FINANCEIRA '!A101,'[1]TCE - ANEXO IV - Preencher'!$N:$N)</f>
        <v>832.84</v>
      </c>
      <c r="G101" s="19"/>
      <c r="H101" s="39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3" t="s">
        <v>250</v>
      </c>
      <c r="B102" s="5" t="s">
        <v>249</v>
      </c>
      <c r="C102" s="136" t="s">
        <v>248</v>
      </c>
      <c r="D102" s="21"/>
      <c r="E102" s="19"/>
      <c r="F102" s="27">
        <f>SUMIF('[1]TCE - ANEXO IV - Preencher'!$D:$D,'CONTÁBIL- FINANCEIRA '!A102,'[1]TCE - ANEXO IV - Preencher'!$N:$N)</f>
        <v>11137.79</v>
      </c>
      <c r="G102" s="19"/>
      <c r="H102" s="39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19"/>
      <c r="F103" s="37">
        <f>F104+F105+F106+F107+F108</f>
        <v>13900.2</v>
      </c>
      <c r="G103" s="19"/>
      <c r="H103" s="129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3" t="s">
        <v>246</v>
      </c>
      <c r="B104" s="5" t="s">
        <v>245</v>
      </c>
      <c r="C104" s="132" t="s">
        <v>244</v>
      </c>
      <c r="D104" s="21"/>
      <c r="E104" s="19"/>
      <c r="F104" s="131">
        <f>SUMIF('[1]TCE - ANEXO IV - Preencher'!$D:$D,'CONTÁBIL- FINANCEIRA '!A104,'[1]TCE - ANEXO IV - Preencher'!$N:$N)</f>
        <v>0</v>
      </c>
      <c r="G104" s="19"/>
      <c r="H104" s="39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3" t="s">
        <v>243</v>
      </c>
      <c r="B105" s="5" t="s">
        <v>242</v>
      </c>
      <c r="C105" s="132" t="s">
        <v>241</v>
      </c>
      <c r="D105" s="21"/>
      <c r="E105" s="19"/>
      <c r="F105" s="131">
        <f>SUMIF('[1]TCE - ANEXO IV - Preencher'!$D:$D,'CONTÁBIL- FINANCEIRA '!A105,'[1]TCE - ANEXO IV - Preencher'!$N:$N)</f>
        <v>0</v>
      </c>
      <c r="G105" s="19"/>
      <c r="H105" s="39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3" t="s">
        <v>240</v>
      </c>
      <c r="B106" s="5" t="s">
        <v>239</v>
      </c>
      <c r="C106" s="132" t="s">
        <v>238</v>
      </c>
      <c r="D106" s="21"/>
      <c r="E106" s="19"/>
      <c r="F106" s="131">
        <f>SUMIF('[1]TCE - ANEXO IV - Preencher'!$D:$D,'CONTÁBIL- FINANCEIRA '!A106,'[1]TCE - ANEXO IV - Preencher'!$N:$N)</f>
        <v>13900.2</v>
      </c>
      <c r="G106" s="19"/>
      <c r="H106" s="39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3" t="s">
        <v>237</v>
      </c>
      <c r="B107" s="5" t="s">
        <v>236</v>
      </c>
      <c r="C107" s="132" t="s">
        <v>235</v>
      </c>
      <c r="D107" s="21"/>
      <c r="E107" s="19"/>
      <c r="F107" s="131">
        <f>SUMIF('[1]TCE - ANEXO IV - Preencher'!$D:$D,'CONTÁBIL- FINANCEIRA '!A107,'[1]TCE - ANEXO IV - Preencher'!$N:$N)</f>
        <v>0</v>
      </c>
      <c r="G107" s="19"/>
      <c r="H107" s="39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3" t="s">
        <v>234</v>
      </c>
      <c r="B108" s="5" t="s">
        <v>208</v>
      </c>
      <c r="C108" s="132" t="s">
        <v>233</v>
      </c>
      <c r="D108" s="21"/>
      <c r="E108" s="19"/>
      <c r="F108" s="131">
        <f>SUMIF('[1]TCE - ANEXO IV - Preencher'!$D:$D,'CONTÁBIL- FINANCEIRA '!A108,'[1]TCE - ANEXO IV - Preencher'!$N:$N)</f>
        <v>0</v>
      </c>
      <c r="G108" s="19"/>
      <c r="H108" s="39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3" t="s">
        <v>232</v>
      </c>
      <c r="B109" s="5" t="s">
        <v>231</v>
      </c>
      <c r="C109" s="132" t="s">
        <v>230</v>
      </c>
      <c r="D109" s="21"/>
      <c r="E109" s="19"/>
      <c r="F109" s="131">
        <f>SUMIF('[1]TCE - ANEXO IV - Preencher'!$D:$D,'CONTÁBIL- FINANCEIRA '!A109,'[1]TCE - ANEXO IV - Preencher'!$N:$N)</f>
        <v>0</v>
      </c>
      <c r="G109" s="19"/>
      <c r="H109" s="39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3" t="s">
        <v>229</v>
      </c>
      <c r="B110" s="5" t="s">
        <v>228</v>
      </c>
      <c r="C110" s="132" t="s">
        <v>227</v>
      </c>
      <c r="D110" s="21"/>
      <c r="E110" s="19"/>
      <c r="F110" s="131">
        <f>SUMIF('[1]TCE - ANEXO IV - Preencher'!$D:$D,'CONTÁBIL- FINANCEIRA '!A110,'[1]TCE - ANEXO IV - Preencher'!$N:$N)</f>
        <v>0</v>
      </c>
      <c r="G110" s="19"/>
      <c r="H110" s="39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5" t="s">
        <v>226</v>
      </c>
      <c r="D111" s="21"/>
      <c r="E111" s="19"/>
      <c r="F111" s="134">
        <f>F112+F113</f>
        <v>272.64</v>
      </c>
      <c r="G111" s="19"/>
      <c r="H111" s="129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2" t="s">
        <v>224</v>
      </c>
      <c r="D112" s="21"/>
      <c r="E112" s="19"/>
      <c r="F112" s="131">
        <f>SUMIF('[1]TCE - ANEXO IV - Preencher'!$D:$D,'CONTÁBIL- FINANCEIRA '!A112,'[1]TCE - ANEXO IV - Preencher'!$N:$N)</f>
        <v>0</v>
      </c>
      <c r="G112" s="19"/>
      <c r="H112" s="39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3" t="s">
        <v>223</v>
      </c>
      <c r="B113" s="5" t="s">
        <v>153</v>
      </c>
      <c r="C113" s="132" t="s">
        <v>222</v>
      </c>
      <c r="D113" s="21"/>
      <c r="E113" s="19"/>
      <c r="F113" s="131">
        <f>SUMIF('[1]TCE - ANEXO IV - Preencher'!$D:$D,'CONTÁBIL- FINANCEIRA '!A113,'[1]TCE - ANEXO IV - Preencher'!$N:$N)</f>
        <v>272.64</v>
      </c>
      <c r="G113" s="19"/>
      <c r="H113" s="39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19"/>
      <c r="F114" s="37">
        <f>F115+F130+F134</f>
        <v>106858.63999999998</v>
      </c>
      <c r="G114" s="19"/>
      <c r="H114" s="130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19"/>
      <c r="F115" s="37">
        <f>F116+F123+F127</f>
        <v>48235.199999999997</v>
      </c>
      <c r="G115" s="19"/>
      <c r="H115" s="129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5" t="s">
        <v>219</v>
      </c>
      <c r="D116" s="21"/>
      <c r="E116" s="19"/>
      <c r="F116" s="134">
        <f>SUM(F117:G122)</f>
        <v>48235.199999999997</v>
      </c>
      <c r="G116" s="19"/>
      <c r="H116" s="129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3" t="s">
        <v>218</v>
      </c>
      <c r="B117" s="5" t="s">
        <v>185</v>
      </c>
      <c r="C117" s="136" t="s">
        <v>217</v>
      </c>
      <c r="D117" s="21"/>
      <c r="E117" s="19"/>
      <c r="F117" s="27">
        <f>SUMIF('[1]TCE - ANEXO IV - Preencher'!$D:$D,'CONTÁBIL- FINANCEIRA '!A117,'[1]TCE - ANEXO IV - Preencher'!$N:$N)</f>
        <v>8400</v>
      </c>
      <c r="G117" s="19"/>
      <c r="H117" s="39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3" t="s">
        <v>216</v>
      </c>
      <c r="B118" s="5" t="s">
        <v>162</v>
      </c>
      <c r="C118" s="136" t="s">
        <v>215</v>
      </c>
      <c r="D118" s="21"/>
      <c r="E118" s="19"/>
      <c r="F118" s="27">
        <f>SUMIF('[1]TCE - ANEXO IV - Preencher'!$D:$D,'CONTÁBIL- FINANCEIRA '!A118,'[1]TCE - ANEXO IV - Preencher'!$N:$N)</f>
        <v>0</v>
      </c>
      <c r="G118" s="19"/>
      <c r="H118" s="39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3" t="s">
        <v>214</v>
      </c>
      <c r="B119" s="5" t="s">
        <v>185</v>
      </c>
      <c r="C119" s="136" t="s">
        <v>213</v>
      </c>
      <c r="D119" s="21"/>
      <c r="E119" s="19"/>
      <c r="F119" s="27">
        <f>SUMIF('[1]TCE - ANEXO IV - Preencher'!$D:$D,'CONTÁBIL- FINANCEIRA '!A119,'[1]TCE - ANEXO IV - Preencher'!$N:$N)</f>
        <v>39835.199999999997</v>
      </c>
      <c r="G119" s="19"/>
      <c r="H119" s="39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3" t="s">
        <v>212</v>
      </c>
      <c r="B120" s="5" t="s">
        <v>211</v>
      </c>
      <c r="C120" s="136" t="s">
        <v>210</v>
      </c>
      <c r="D120" s="21"/>
      <c r="E120" s="19"/>
      <c r="F120" s="27">
        <f>SUMIF('[1]TCE - ANEXO IV - Preencher'!$D:$D,'CONTÁBIL- FINANCEIRA '!A120,'[1]TCE - ANEXO IV - Preencher'!$N:$N)</f>
        <v>0</v>
      </c>
      <c r="G120" s="19"/>
      <c r="H120" s="39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3" t="s">
        <v>209</v>
      </c>
      <c r="B121" s="5" t="s">
        <v>208</v>
      </c>
      <c r="C121" s="132" t="s">
        <v>207</v>
      </c>
      <c r="D121" s="21"/>
      <c r="E121" s="19"/>
      <c r="F121" s="27">
        <f>SUMIF('[1]TCE - ANEXO IV - Preencher'!$D:$D,'CONTÁBIL- FINANCEIRA '!A121,'[1]TCE - ANEXO IV - Preencher'!$N:$N)</f>
        <v>0</v>
      </c>
      <c r="G121" s="19"/>
      <c r="H121" s="39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3" t="s">
        <v>206</v>
      </c>
      <c r="B122" s="5" t="s">
        <v>153</v>
      </c>
      <c r="C122" s="136" t="s">
        <v>205</v>
      </c>
      <c r="D122" s="21"/>
      <c r="E122" s="19"/>
      <c r="F122" s="27">
        <f>SUMIF('[1]TCE - ANEXO IV - Preencher'!$D:$D,'CONTÁBIL- FINANCEIRA '!A122,'[1]TCE - ANEXO IV - Preencher'!$N:$N)</f>
        <v>0</v>
      </c>
      <c r="G122" s="19"/>
      <c r="H122" s="39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5" t="s">
        <v>204</v>
      </c>
      <c r="D123" s="21"/>
      <c r="E123" s="19"/>
      <c r="F123" s="134">
        <f>SUM(F124:G126)</f>
        <v>0</v>
      </c>
      <c r="G123" s="19"/>
      <c r="H123" s="129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3" t="s">
        <v>203</v>
      </c>
      <c r="B124" s="5" t="s">
        <v>188</v>
      </c>
      <c r="C124" s="136" t="s">
        <v>202</v>
      </c>
      <c r="D124" s="21"/>
      <c r="E124" s="19"/>
      <c r="F124" s="27">
        <f>[1]RPA!K2</f>
        <v>0</v>
      </c>
      <c r="G124" s="19"/>
      <c r="H124" s="39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6" t="s">
        <v>200</v>
      </c>
      <c r="D125" s="21"/>
      <c r="E125" s="19"/>
      <c r="F125" s="27">
        <f>[1]RPA!K3</f>
        <v>0</v>
      </c>
      <c r="G125" s="19"/>
      <c r="H125" s="39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2" t="s">
        <v>198</v>
      </c>
      <c r="D126" s="21"/>
      <c r="E126" s="19"/>
      <c r="F126" s="131">
        <f>[1]RPA!K4</f>
        <v>0</v>
      </c>
      <c r="G126" s="19"/>
      <c r="H126" s="39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5" t="s">
        <v>197</v>
      </c>
      <c r="D127" s="21"/>
      <c r="E127" s="19"/>
      <c r="F127" s="134">
        <f>F128+F129</f>
        <v>0</v>
      </c>
      <c r="G127" s="19"/>
      <c r="H127" s="129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3" t="s">
        <v>196</v>
      </c>
      <c r="B128" s="5" t="s">
        <v>185</v>
      </c>
      <c r="C128" s="136" t="s">
        <v>195</v>
      </c>
      <c r="D128" s="21"/>
      <c r="E128" s="19"/>
      <c r="F128" s="27">
        <f>SUMIF('[1]TCE - ANEXO IV - Preencher'!$D:$D,'CONTÁBIL- FINANCEIRA '!A128,'[1]TCE - ANEXO IV - Preencher'!$N:$N)</f>
        <v>0</v>
      </c>
      <c r="G128" s="19"/>
      <c r="H128" s="39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3" t="s">
        <v>194</v>
      </c>
      <c r="B129" s="5" t="s">
        <v>185</v>
      </c>
      <c r="C129" s="136" t="s">
        <v>193</v>
      </c>
      <c r="D129" s="21"/>
      <c r="E129" s="19"/>
      <c r="F129" s="27">
        <f>SUMIF('[1]TCE - ANEXO IV - Preencher'!$D:$D,'CONTÁBIL- FINANCEIRA '!A129,'[1]TCE - ANEXO IV - Preencher'!$N:$N)</f>
        <v>0</v>
      </c>
      <c r="G129" s="19"/>
      <c r="H129" s="39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19"/>
      <c r="F130" s="37">
        <f>SUM(F131:F133)</f>
        <v>0</v>
      </c>
      <c r="G130" s="19"/>
      <c r="H130" s="129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3" t="s">
        <v>191</v>
      </c>
      <c r="B131" s="5" t="s">
        <v>185</v>
      </c>
      <c r="C131" s="136" t="s">
        <v>190</v>
      </c>
      <c r="D131" s="21"/>
      <c r="E131" s="19"/>
      <c r="F131" s="27">
        <f>SUMIF('[1]TCE - ANEXO IV - Preencher'!$D:$D,'CONTÁBIL- FINANCEIRA '!A131,'[1]TCE - ANEXO IV - Preencher'!$N:$N)</f>
        <v>0</v>
      </c>
      <c r="G131" s="19"/>
      <c r="H131" s="39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6" t="s">
        <v>187</v>
      </c>
      <c r="D132" s="21"/>
      <c r="E132" s="19"/>
      <c r="F132" s="27">
        <f>[1]RPA!K5</f>
        <v>0</v>
      </c>
      <c r="G132" s="19"/>
      <c r="H132" s="39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3" t="s">
        <v>186</v>
      </c>
      <c r="B133" s="5" t="s">
        <v>185</v>
      </c>
      <c r="C133" s="136" t="s">
        <v>184</v>
      </c>
      <c r="D133" s="21"/>
      <c r="E133" s="19"/>
      <c r="F133" s="27">
        <f>SUMIF('[1]TCE - ANEXO IV - Preencher'!$D:$D,'CONTÁBIL- FINANCEIRA '!A133,'[1]TCE - ANEXO IV - Preencher'!$N:$N)</f>
        <v>0</v>
      </c>
      <c r="G133" s="19"/>
      <c r="H133" s="39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19"/>
      <c r="F134" s="37">
        <f>F135+F148</f>
        <v>58623.439999999995</v>
      </c>
      <c r="G134" s="19"/>
      <c r="H134" s="138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5" t="s">
        <v>182</v>
      </c>
      <c r="D135" s="21"/>
      <c r="E135" s="19"/>
      <c r="F135" s="134">
        <f>F136+SUM(F140:F147)</f>
        <v>56871.439999999995</v>
      </c>
      <c r="G135" s="19"/>
      <c r="H135" s="139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5" t="s">
        <v>181</v>
      </c>
      <c r="D136" s="21"/>
      <c r="E136" s="19"/>
      <c r="F136" s="134">
        <f>F137+F138+F139</f>
        <v>0</v>
      </c>
      <c r="G136" s="19"/>
      <c r="H136" s="138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3" t="s">
        <v>180</v>
      </c>
      <c r="B137" s="5" t="s">
        <v>175</v>
      </c>
      <c r="C137" s="136" t="s">
        <v>179</v>
      </c>
      <c r="D137" s="21"/>
      <c r="E137" s="19"/>
      <c r="F137" s="27">
        <f>SUMIF('[1]TCE - ANEXO IV - Preencher'!$D:$D,'CONTÁBIL- FINANCEIRA '!A137,'[1]TCE - ANEXO IV - Preencher'!$N:$N)</f>
        <v>0</v>
      </c>
      <c r="G137" s="19"/>
      <c r="H137" s="39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3" t="s">
        <v>178</v>
      </c>
      <c r="B138" s="5" t="s">
        <v>175</v>
      </c>
      <c r="C138" s="132" t="s">
        <v>177</v>
      </c>
      <c r="D138" s="21"/>
      <c r="E138" s="19"/>
      <c r="F138" s="131">
        <f>SUMIF('[1]TCE - ANEXO IV - Preencher'!$D:$D,'CONTÁBIL- FINANCEIRA '!A138,'[1]TCE - ANEXO IV - Preencher'!$N:$N)</f>
        <v>0</v>
      </c>
      <c r="G138" s="19"/>
      <c r="H138" s="39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3" t="s">
        <v>176</v>
      </c>
      <c r="B139" s="5" t="s">
        <v>175</v>
      </c>
      <c r="C139" s="132" t="s">
        <v>174</v>
      </c>
      <c r="D139" s="21"/>
      <c r="E139" s="19"/>
      <c r="F139" s="131">
        <f>SUMIF('[1]TCE - ANEXO IV - Preencher'!$D:$D,'CONTÁBIL- FINANCEIRA '!A139,'[1]TCE - ANEXO IV - Preencher'!$N:$N)</f>
        <v>0</v>
      </c>
      <c r="G139" s="19"/>
      <c r="H139" s="39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3" t="s">
        <v>173</v>
      </c>
      <c r="B140" s="5" t="s">
        <v>159</v>
      </c>
      <c r="C140" s="136" t="s">
        <v>172</v>
      </c>
      <c r="D140" s="21"/>
      <c r="E140" s="19"/>
      <c r="F140" s="27">
        <f>SUMIF('[1]TCE - ANEXO IV - Preencher'!$D:$D,'CONTÁBIL- FINANCEIRA '!A140,'[1]TCE - ANEXO IV - Preencher'!$N:$N)</f>
        <v>184.26</v>
      </c>
      <c r="G140" s="19"/>
      <c r="H140" s="39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3" t="s">
        <v>171</v>
      </c>
      <c r="B141" s="5" t="s">
        <v>170</v>
      </c>
      <c r="C141" s="136" t="s">
        <v>169</v>
      </c>
      <c r="D141" s="21"/>
      <c r="E141" s="19"/>
      <c r="F141" s="27">
        <f>SUMIF('[1]TCE - ANEXO IV - Preencher'!$D:$D,'CONTÁBIL- FINANCEIRA '!A141,'[1]TCE - ANEXO IV - Preencher'!$N:$N)</f>
        <v>11958.539999999999</v>
      </c>
      <c r="G141" s="19"/>
      <c r="H141" s="39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3" t="s">
        <v>168</v>
      </c>
      <c r="B142" s="5" t="s">
        <v>167</v>
      </c>
      <c r="C142" s="137" t="s">
        <v>166</v>
      </c>
      <c r="D142" s="21"/>
      <c r="E142" s="19"/>
      <c r="F142" s="27">
        <f>SUMIF('[1]TCE - ANEXO IV - Preencher'!$D:$D,'CONTÁBIL- FINANCEIRA '!A142,'[1]TCE - ANEXO IV - Preencher'!$N:$N)</f>
        <v>42543.79</v>
      </c>
      <c r="G142" s="19"/>
      <c r="H142" s="39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3" t="s">
        <v>165</v>
      </c>
      <c r="B143" s="5" t="s">
        <v>153</v>
      </c>
      <c r="C143" s="136" t="s">
        <v>164</v>
      </c>
      <c r="D143" s="21"/>
      <c r="E143" s="19"/>
      <c r="F143" s="27">
        <f>SUMIF('[1]TCE - ANEXO IV - Preencher'!$D:$D,'CONTÁBIL- FINANCEIRA '!A143,'[1]TCE - ANEXO IV - Preencher'!$N:$N)</f>
        <v>0</v>
      </c>
      <c r="G143" s="19"/>
      <c r="H143" s="39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3" t="s">
        <v>163</v>
      </c>
      <c r="B144" s="5" t="s">
        <v>162</v>
      </c>
      <c r="C144" s="132" t="s">
        <v>161</v>
      </c>
      <c r="D144" s="21"/>
      <c r="E144" s="19"/>
      <c r="F144" s="131">
        <f>SUMIF('[1]TCE - ANEXO IV - Preencher'!$D:$D,'CONTÁBIL- FINANCEIRA '!A144,'[1]TCE - ANEXO IV - Preencher'!$N:$N)</f>
        <v>0</v>
      </c>
      <c r="G144" s="19"/>
      <c r="H144" s="39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3" t="s">
        <v>160</v>
      </c>
      <c r="B145" s="5" t="s">
        <v>159</v>
      </c>
      <c r="C145" s="132" t="s">
        <v>158</v>
      </c>
      <c r="D145" s="21"/>
      <c r="E145" s="19"/>
      <c r="F145" s="131">
        <f>SUMIF('[1]TCE - ANEXO IV - Preencher'!$D:$D,'CONTÁBIL- FINANCEIRA '!A145,'[1]TCE - ANEXO IV - Preencher'!$N:$N)</f>
        <v>280</v>
      </c>
      <c r="G145" s="19"/>
      <c r="H145" s="39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3" t="s">
        <v>157</v>
      </c>
      <c r="B146" s="5" t="s">
        <v>156</v>
      </c>
      <c r="C146" s="136" t="s">
        <v>155</v>
      </c>
      <c r="D146" s="21"/>
      <c r="E146" s="19"/>
      <c r="F146" s="27">
        <f>SUMIF('[1]TCE - ANEXO IV - Preencher'!$D:$D,'CONTÁBIL- FINANCEIRA '!A146,'[1]TCE - ANEXO IV - Preencher'!$N:$N)</f>
        <v>0</v>
      </c>
      <c r="G146" s="19"/>
      <c r="H146" s="39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3" t="s">
        <v>154</v>
      </c>
      <c r="B147" s="5" t="s">
        <v>153</v>
      </c>
      <c r="C147" s="136" t="s">
        <v>152</v>
      </c>
      <c r="D147" s="21"/>
      <c r="E147" s="19"/>
      <c r="F147" s="27">
        <f>SUMIF('[1]TCE - ANEXO IV - Preencher'!$D:$D,'CONTÁBIL- FINANCEIRA '!A147,'[1]TCE - ANEXO IV - Preencher'!$N:$N)</f>
        <v>1904.85</v>
      </c>
      <c r="G147" s="19"/>
      <c r="H147" s="39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19"/>
      <c r="F148" s="37">
        <f>SUM(F149:G151)</f>
        <v>1752</v>
      </c>
      <c r="G148" s="19"/>
      <c r="H148" s="39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2" t="s">
        <v>148</v>
      </c>
      <c r="D149" s="21"/>
      <c r="E149" s="19"/>
      <c r="F149" s="131">
        <f>[1]RPA!K6</f>
        <v>0</v>
      </c>
      <c r="G149" s="19"/>
      <c r="H149" s="39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2" t="s">
        <v>145</v>
      </c>
      <c r="D150" s="21"/>
      <c r="E150" s="19"/>
      <c r="F150" s="131">
        <f>[1]RPA!K7</f>
        <v>1752</v>
      </c>
      <c r="G150" s="19"/>
      <c r="H150" s="39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2" t="s">
        <v>142</v>
      </c>
      <c r="D151" s="21"/>
      <c r="E151" s="19"/>
      <c r="F151" s="131">
        <f>[1]RPA!K8</f>
        <v>0</v>
      </c>
      <c r="G151" s="19"/>
      <c r="H151" s="39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19"/>
      <c r="F152" s="37">
        <f>F153+F160</f>
        <v>5100</v>
      </c>
      <c r="G152" s="19"/>
      <c r="H152" s="129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19"/>
      <c r="F153" s="37">
        <f>F154+F158+F159</f>
        <v>0</v>
      </c>
      <c r="G153" s="19"/>
      <c r="H153" s="129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5" t="s">
        <v>138</v>
      </c>
      <c r="D154" s="21"/>
      <c r="E154" s="19"/>
      <c r="F154" s="134">
        <f>SUM(F155:G157)</f>
        <v>0</v>
      </c>
      <c r="G154" s="19"/>
      <c r="H154" s="129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2" t="s">
        <v>136</v>
      </c>
      <c r="D155" s="21"/>
      <c r="E155" s="19"/>
      <c r="F155" s="131">
        <f>SUMIF('[1]TCE - ANEXO IV - Preencher'!$D:$D,'CONTÁBIL- FINANCEIRA '!A155,'[1]TCE - ANEXO IV - Preencher'!$N:$N)</f>
        <v>0</v>
      </c>
      <c r="G155" s="19"/>
      <c r="H155" s="39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2" t="s">
        <v>134</v>
      </c>
      <c r="D156" s="21"/>
      <c r="E156" s="19"/>
      <c r="F156" s="131">
        <f>SUMIF('[1]TCE - ANEXO IV - Preencher'!$D:$D,'CONTÁBIL- FINANCEIRA '!A156,'[1]TCE - ANEXO IV - Preencher'!$N:$N)</f>
        <v>0</v>
      </c>
      <c r="G156" s="19"/>
      <c r="H156" s="39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2" t="s">
        <v>131</v>
      </c>
      <c r="D157" s="21"/>
      <c r="E157" s="19"/>
      <c r="F157" s="131">
        <f>SUMIF('[1]TCE - ANEXO IV - Preencher'!$D:$D,'CONTÁBIL- FINANCEIRA '!A157,'[1]TCE - ANEXO IV - Preencher'!$N:$N)</f>
        <v>0</v>
      </c>
      <c r="G157" s="19"/>
      <c r="H157" s="39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2" t="s">
        <v>128</v>
      </c>
      <c r="D158" s="21"/>
      <c r="E158" s="19"/>
      <c r="F158" s="131">
        <f>SUMIF('[1]TCE - ANEXO IV - Preencher'!$D:$D,'CONTÁBIL- FINANCEIRA '!A158,'[1]TCE - ANEXO IV - Preencher'!$N:$N)</f>
        <v>0</v>
      </c>
      <c r="G158" s="19"/>
      <c r="H158" s="39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2" t="s">
        <v>125</v>
      </c>
      <c r="D159" s="21"/>
      <c r="E159" s="19"/>
      <c r="F159" s="131">
        <f>SUMIF('[1]TCE - ANEXO IV - Preencher'!$D:$D,'CONTÁBIL- FINANCEIRA '!A159,'[1]TCE - ANEXO IV - Preencher'!$N:$N)</f>
        <v>0</v>
      </c>
      <c r="G159" s="19"/>
      <c r="H159" s="39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19"/>
      <c r="F160" s="37">
        <f>F161+F166+F167+F168</f>
        <v>5100</v>
      </c>
      <c r="G160" s="19"/>
      <c r="H160" s="129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5" t="s">
        <v>123</v>
      </c>
      <c r="D161" s="21"/>
      <c r="E161" s="19"/>
      <c r="F161" s="134">
        <f>SUM(F162:G165)</f>
        <v>5100</v>
      </c>
      <c r="G161" s="19"/>
      <c r="H161" s="129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3" t="s">
        <v>122</v>
      </c>
      <c r="B162" s="5" t="s">
        <v>115</v>
      </c>
      <c r="C162" s="132" t="s">
        <v>121</v>
      </c>
      <c r="D162" s="21"/>
      <c r="E162" s="19"/>
      <c r="F162" s="131">
        <f>SUMIF('[1]TCE - ANEXO IV - Preencher'!$D:$D,'CONTÁBIL- FINANCEIRA '!A162,'[1]TCE - ANEXO IV - Preencher'!$N:$N)</f>
        <v>0</v>
      </c>
      <c r="G162" s="19"/>
      <c r="H162" s="39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3" t="s">
        <v>120</v>
      </c>
      <c r="B163" s="5" t="s">
        <v>115</v>
      </c>
      <c r="C163" s="132" t="s">
        <v>119</v>
      </c>
      <c r="D163" s="21"/>
      <c r="E163" s="19"/>
      <c r="F163" s="131">
        <f>SUMIF('[1]TCE - ANEXO IV - Preencher'!$D:$D,'CONTÁBIL- FINANCEIRA '!A163,'[1]TCE - ANEXO IV - Preencher'!$N:$N)</f>
        <v>0</v>
      </c>
      <c r="G163" s="19"/>
      <c r="H163" s="39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3" t="s">
        <v>118</v>
      </c>
      <c r="B164" s="5" t="s">
        <v>115</v>
      </c>
      <c r="C164" s="132" t="s">
        <v>117</v>
      </c>
      <c r="D164" s="21"/>
      <c r="E164" s="19"/>
      <c r="F164" s="131">
        <f>SUMIF('[1]TCE - ANEXO IV - Preencher'!$D:$D,'CONTÁBIL- FINANCEIRA '!A164,'[1]TCE - ANEXO IV - Preencher'!$N:$N)</f>
        <v>5100</v>
      </c>
      <c r="G164" s="19"/>
      <c r="H164" s="39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3" t="s">
        <v>116</v>
      </c>
      <c r="B165" s="5" t="s">
        <v>115</v>
      </c>
      <c r="C165" s="132" t="s">
        <v>114</v>
      </c>
      <c r="D165" s="21"/>
      <c r="E165" s="19"/>
      <c r="F165" s="131">
        <f>SUMIF('[1]TCE - ANEXO IV - Preencher'!$D:$D,'CONTÁBIL- FINANCEIRA '!A165,'[1]TCE - ANEXO IV - Preencher'!$N:$N)</f>
        <v>0</v>
      </c>
      <c r="G165" s="19"/>
      <c r="H165" s="39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3" t="s">
        <v>113</v>
      </c>
      <c r="B166" s="5" t="s">
        <v>112</v>
      </c>
      <c r="C166" s="132" t="s">
        <v>111</v>
      </c>
      <c r="D166" s="21"/>
      <c r="E166" s="19"/>
      <c r="F166" s="131">
        <f>SUMIF('[1]TCE - ANEXO IV - Preencher'!$D:$D,'CONTÁBIL- FINANCEIRA '!A166,'[1]TCE - ANEXO IV - Preencher'!$N:$N)</f>
        <v>0</v>
      </c>
      <c r="G166" s="19"/>
      <c r="H166" s="39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3" t="s">
        <v>110</v>
      </c>
      <c r="B167" s="5" t="s">
        <v>109</v>
      </c>
      <c r="C167" s="132" t="s">
        <v>108</v>
      </c>
      <c r="D167" s="21"/>
      <c r="E167" s="19"/>
      <c r="F167" s="131">
        <f>SUMIF('[1]TCE - ANEXO IV - Preencher'!$D:$D,'CONTÁBIL- FINANCEIRA '!A167,'[1]TCE - ANEXO IV - Preencher'!$N:$N)</f>
        <v>0</v>
      </c>
      <c r="G167" s="19"/>
      <c r="H167" s="39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3" t="s">
        <v>107</v>
      </c>
      <c r="B168" s="5" t="s">
        <v>106</v>
      </c>
      <c r="C168" s="132" t="s">
        <v>105</v>
      </c>
      <c r="D168" s="21"/>
      <c r="E168" s="19"/>
      <c r="F168" s="131">
        <f>SUMIF('[1]TCE - ANEXO IV - Preencher'!$D:$D,'CONTÁBIL- FINANCEIRA '!A168,'[1]TCE - ANEXO IV - Preencher'!$N:$N)</f>
        <v>0</v>
      </c>
      <c r="G168" s="19"/>
      <c r="H168" s="39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19"/>
      <c r="F169" s="37">
        <f>SUM(F170:G173)</f>
        <v>0</v>
      </c>
      <c r="G169" s="19"/>
      <c r="H169" s="129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2" t="s">
        <v>102</v>
      </c>
      <c r="D170" s="21"/>
      <c r="E170" s="19"/>
      <c r="F170" s="56"/>
      <c r="G170" s="55"/>
      <c r="H170" s="39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2" t="s">
        <v>100</v>
      </c>
      <c r="D171" s="21"/>
      <c r="E171" s="19"/>
      <c r="F171" s="56"/>
      <c r="G171" s="55"/>
      <c r="H171" s="39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2" t="s">
        <v>98</v>
      </c>
      <c r="D172" s="21"/>
      <c r="E172" s="19"/>
      <c r="F172" s="27">
        <f>SUMIF('[1]TCE - ANEXO IV - Preencher'!$D:$D,'CONTÁBIL- FINANCEIRA '!A172,'[1]TCE - ANEXO IV - Preencher'!$N:$N)</f>
        <v>0</v>
      </c>
      <c r="G172" s="19"/>
      <c r="H172" s="39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2" t="s">
        <v>96</v>
      </c>
      <c r="D173" s="21"/>
      <c r="E173" s="19"/>
      <c r="F173" s="56"/>
      <c r="G173" s="55"/>
      <c r="H173" s="39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19"/>
      <c r="F174" s="37">
        <f>F14+F19</f>
        <v>0</v>
      </c>
      <c r="G174" s="19"/>
      <c r="H174" s="39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19"/>
      <c r="F175" s="37">
        <f>F285</f>
        <v>0</v>
      </c>
      <c r="G175" s="19"/>
      <c r="H175" s="39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19"/>
      <c r="F176" s="37">
        <f>'[1]TCE - ANEXO IV - Preencher'!Q102</f>
        <v>1643.17</v>
      </c>
      <c r="G176" s="19"/>
      <c r="H176" s="39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19"/>
      <c r="F177" s="126">
        <f>F28+F52+F61+F78+F97+F114+F152+F169+F174+F175+F176</f>
        <v>459116.98920000001</v>
      </c>
      <c r="G177" s="19"/>
      <c r="H177" s="130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19"/>
      <c r="F178" s="126">
        <f>F25-F177</f>
        <v>-3898.7192000000505</v>
      </c>
      <c r="G178" s="19"/>
      <c r="H178" s="129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19"/>
      <c r="F179" s="37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41421.548287232115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19"/>
      <c r="F180" s="126">
        <f>F177+F179</f>
        <v>500538.53748723213</v>
      </c>
      <c r="G180" s="19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19"/>
      <c r="F181" s="126">
        <f>F178-F179</f>
        <v>-45320.267487232166</v>
      </c>
      <c r="G181" s="19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19"/>
      <c r="F182" s="27">
        <f>'[1]RELAÇÃO DESPESA PAGA'!S15</f>
        <v>0</v>
      </c>
      <c r="G182" s="19"/>
      <c r="H182" s="39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19"/>
      <c r="F183" s="56"/>
      <c r="G183" s="55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19"/>
      <c r="F184" s="119">
        <f>[1]Turnover!C17</f>
        <v>2.4691358024691357</v>
      </c>
      <c r="G184" s="19"/>
      <c r="H184" s="39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2"/>
      <c r="J185" s="32"/>
      <c r="K185" s="3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2"/>
      <c r="J186" s="32"/>
      <c r="K186" s="3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2"/>
      <c r="J187" s="32"/>
      <c r="K187" s="3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2"/>
      <c r="J188" s="32"/>
      <c r="K188" s="3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19"/>
      <c r="H189" s="100"/>
      <c r="I189" s="32"/>
      <c r="J189" s="32"/>
      <c r="K189" s="3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2"/>
      <c r="J190" s="32"/>
      <c r="K190" s="3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2"/>
      <c r="J191" s="32"/>
      <c r="K191" s="3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44287</v>
      </c>
      <c r="G192" s="109">
        <f>IF(G4=0,"",G4)</f>
        <v>5</v>
      </c>
      <c r="H192" s="100"/>
      <c r="I192" s="32"/>
      <c r="J192" s="32"/>
      <c r="K192" s="3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8"/>
      <c r="F193" s="106"/>
      <c r="G193" s="105"/>
      <c r="H193" s="100"/>
      <c r="I193" s="32"/>
      <c r="J193" s="32"/>
      <c r="K193" s="3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19"/>
      <c r="E194" s="103" t="s">
        <v>78</v>
      </c>
      <c r="F194" s="21"/>
      <c r="G194" s="19"/>
      <c r="H194" s="100"/>
      <c r="I194" s="32"/>
      <c r="J194" s="32"/>
      <c r="K194" s="3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UPAE- Arruda - Deputado Antônio Luiz Filho</v>
      </c>
      <c r="D195" s="19"/>
      <c r="E195" s="101" t="str">
        <f>IF(E7=0,"",E7)</f>
        <v>Adriana Bezerra</v>
      </c>
      <c r="F195" s="21"/>
      <c r="G195" s="19"/>
      <c r="H195" s="100"/>
      <c r="I195" s="32"/>
      <c r="J195" s="32"/>
      <c r="K195" s="3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0" t="s">
        <v>11</v>
      </c>
      <c r="D199" s="21"/>
      <c r="E199" s="19"/>
      <c r="F199" s="29" t="s">
        <v>10</v>
      </c>
      <c r="G199" s="19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19"/>
      <c r="F200" s="56"/>
      <c r="G200" s="55"/>
      <c r="H200" s="39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19"/>
      <c r="F201" s="56"/>
      <c r="G201" s="55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19"/>
      <c r="F202" s="56"/>
      <c r="G202" s="55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8" t="s">
        <v>72</v>
      </c>
      <c r="D203" s="21"/>
      <c r="E203" s="19"/>
      <c r="F203" s="37">
        <f>F200-F201+F202</f>
        <v>0</v>
      </c>
      <c r="G203" s="19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3"/>
      <c r="D204" s="52"/>
      <c r="E204" s="52"/>
      <c r="F204" s="51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3" t="s">
        <v>75</v>
      </c>
      <c r="D205" s="52"/>
      <c r="E205" s="52"/>
      <c r="F205" s="51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0" t="s">
        <v>11</v>
      </c>
      <c r="D206" s="21"/>
      <c r="E206" s="19"/>
      <c r="F206" s="29" t="s">
        <v>10</v>
      </c>
      <c r="G206" s="19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19"/>
      <c r="F207" s="56">
        <v>10</v>
      </c>
      <c r="G207" s="55"/>
      <c r="H207" s="39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19"/>
      <c r="F208" s="27">
        <f>'[1]RELAÇÃO DESPESA PAGA'!$O$2</f>
        <v>665217.45000000019</v>
      </c>
      <c r="G208" s="19"/>
      <c r="H208" s="39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19"/>
      <c r="F209" s="56">
        <v>665217.44999999995</v>
      </c>
      <c r="G209" s="55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8" t="s">
        <v>72</v>
      </c>
      <c r="D210" s="21"/>
      <c r="E210" s="19"/>
      <c r="F210" s="37">
        <f>F207-F208+F209</f>
        <v>9.9999999997671694</v>
      </c>
      <c r="G210" s="19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3"/>
      <c r="D211" s="52"/>
      <c r="E211" s="52"/>
      <c r="F211" s="51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3" t="s">
        <v>71</v>
      </c>
      <c r="D213" s="52"/>
      <c r="E213" s="52"/>
      <c r="F213" s="51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0" t="s">
        <v>11</v>
      </c>
      <c r="D214" s="21"/>
      <c r="E214" s="19"/>
      <c r="F214" s="29" t="s">
        <v>10</v>
      </c>
      <c r="G214" s="19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19"/>
      <c r="F215" s="56">
        <v>33602.660000000003</v>
      </c>
      <c r="G215" s="55"/>
      <c r="H215" s="39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19"/>
      <c r="F216" s="56">
        <v>205009.53</v>
      </c>
      <c r="G216" s="55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19"/>
      <c r="F217" s="27">
        <f>'[1]RELAÇÃO DESPESA PAGA'!$S$22+'[1]RELAÇÃO DESPESA PAGA'!S31</f>
        <v>190608.67</v>
      </c>
      <c r="G217" s="19"/>
      <c r="H217" s="39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19"/>
      <c r="F218" s="27">
        <f>F18+F19</f>
        <v>10.35</v>
      </c>
      <c r="G218" s="19"/>
      <c r="H218" s="39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19"/>
      <c r="F219" s="56">
        <v>3.27</v>
      </c>
      <c r="G219" s="55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8" t="s">
        <v>64</v>
      </c>
      <c r="D220" s="21"/>
      <c r="E220" s="19"/>
      <c r="F220" s="37">
        <f>F215-F216+F217+F218-F219</f>
        <v>19208.880000000016</v>
      </c>
      <c r="G220" s="19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2"/>
      <c r="E221" s="52"/>
      <c r="F221" s="51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0" t="s">
        <v>63</v>
      </c>
      <c r="D222" s="21"/>
      <c r="E222" s="19"/>
      <c r="F222" s="37">
        <f>F220+F210+F203</f>
        <v>19218.879999999783</v>
      </c>
      <c r="G222" s="19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3" t="s">
        <v>62</v>
      </c>
      <c r="D225" s="52"/>
      <c r="E225" s="52"/>
      <c r="F225" s="51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8" t="s">
        <v>11</v>
      </c>
      <c r="D226" s="21"/>
      <c r="E226" s="88" t="s">
        <v>61</v>
      </c>
      <c r="F226" s="87" t="s">
        <v>10</v>
      </c>
      <c r="G226" s="19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19"/>
      <c r="H227" s="39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190608.67</v>
      </c>
      <c r="G230" s="23"/>
      <c r="H230" s="39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8"/>
      <c r="E232" s="48"/>
      <c r="F232" s="48"/>
      <c r="G232" s="47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3" t="s">
        <v>54</v>
      </c>
      <c r="D234" s="52"/>
      <c r="E234" s="52"/>
      <c r="F234" s="51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0" t="s">
        <v>11</v>
      </c>
      <c r="D235" s="21"/>
      <c r="E235" s="19"/>
      <c r="F235" s="29" t="s">
        <v>10</v>
      </c>
      <c r="G235" s="19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19"/>
      <c r="F236" s="27">
        <f>'[1]SALDO DE ESTOQUE'!C30</f>
        <v>36675</v>
      </c>
      <c r="G236" s="19"/>
      <c r="H236" s="39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19"/>
      <c r="F237" s="27">
        <f>'[1]SALDO DE ESTOQUE'!C65</f>
        <v>42308.960000000006</v>
      </c>
      <c r="G237" s="19"/>
      <c r="H237" s="39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19"/>
      <c r="F238" s="72">
        <f>'[1]SALDO DE ESTOQUE'!C76</f>
        <v>0</v>
      </c>
      <c r="G238" s="23"/>
      <c r="H238" s="39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8" t="s">
        <v>49</v>
      </c>
      <c r="D239" s="21"/>
      <c r="E239" s="21"/>
      <c r="F239" s="37">
        <f>F236+F237+F238</f>
        <v>78983.960000000006</v>
      </c>
      <c r="G239" s="19"/>
      <c r="H239" s="39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1"/>
      <c r="G240" s="50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1"/>
      <c r="G241" s="50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2"/>
      <c r="F242" s="51"/>
      <c r="G242" s="50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0" t="s">
        <v>11</v>
      </c>
      <c r="D243" s="21"/>
      <c r="E243" s="19"/>
      <c r="F243" s="29" t="s">
        <v>10</v>
      </c>
      <c r="G243" s="19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19"/>
      <c r="F244" s="62">
        <f>2260.18+1682.39</f>
        <v>3942.5699999999997</v>
      </c>
      <c r="G244" s="55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f>66.87+18296.67+12.26+13663.84</f>
        <v>32039.639999999996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19"/>
      <c r="F246" s="62">
        <v>410</v>
      </c>
      <c r="G246" s="55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0" t="s">
        <v>36</v>
      </c>
      <c r="D247" s="21"/>
      <c r="E247" s="21"/>
      <c r="F247" s="37">
        <f>SUM(F244:G246)</f>
        <v>36392.209999999992</v>
      </c>
      <c r="G247" s="19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2"/>
      <c r="F249" s="51"/>
      <c r="G249" s="50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0" t="s">
        <v>11</v>
      </c>
      <c r="D250" s="21"/>
      <c r="E250" s="19"/>
      <c r="F250" s="29" t="s">
        <v>10</v>
      </c>
      <c r="G250" s="19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19"/>
      <c r="F251" s="62">
        <v>96978.27</v>
      </c>
      <c r="G251" s="55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19"/>
      <c r="F252" s="62">
        <v>73492.23</v>
      </c>
      <c r="G252" s="55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f>141867.92-F247</f>
        <v>105475.71000000002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19"/>
      <c r="F254" s="62">
        <v>22244.31</v>
      </c>
      <c r="G254" s="55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0" t="s">
        <v>36</v>
      </c>
      <c r="D255" s="21"/>
      <c r="E255" s="21"/>
      <c r="F255" s="37">
        <f>SUM(F251:G254)</f>
        <v>298190.52</v>
      </c>
      <c r="G255" s="19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0" t="s">
        <v>35</v>
      </c>
      <c r="D257" s="21"/>
      <c r="E257" s="19"/>
      <c r="F257" s="37">
        <f>F247+F255</f>
        <v>334582.73</v>
      </c>
      <c r="G257" s="19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3"/>
      <c r="D258" s="52"/>
      <c r="E258" s="52"/>
      <c r="F258" s="51"/>
      <c r="G258" s="51"/>
      <c r="H258" s="2"/>
      <c r="I258" s="1"/>
      <c r="J258" s="54"/>
      <c r="K258" s="1"/>
      <c r="L258" s="1"/>
      <c r="M258" s="5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3" t="s">
        <v>34</v>
      </c>
      <c r="D259" s="52"/>
      <c r="E259" s="52"/>
      <c r="F259" s="51"/>
      <c r="G259" s="50"/>
      <c r="H259" s="2"/>
      <c r="I259" s="1"/>
      <c r="J259" s="1"/>
      <c r="K259" s="54"/>
      <c r="L259" s="1"/>
      <c r="M259" s="5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0" t="s">
        <v>11</v>
      </c>
      <c r="D260" s="21"/>
      <c r="E260" s="19"/>
      <c r="F260" s="29" t="s">
        <v>10</v>
      </c>
      <c r="G260" s="19"/>
      <c r="H260" s="2"/>
      <c r="I260" s="1"/>
      <c r="J260" s="1"/>
      <c r="K260" s="54"/>
      <c r="L260" s="1"/>
      <c r="M260" s="5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8"/>
      <c r="E261" s="47"/>
      <c r="F261" s="57">
        <v>50940.62</v>
      </c>
      <c r="G261" s="45"/>
      <c r="H261" s="39" t="s">
        <v>25</v>
      </c>
      <c r="I261" s="1"/>
      <c r="J261" s="1"/>
      <c r="K261" s="54"/>
      <c r="L261" s="1"/>
      <c r="M261" s="5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2" t="s">
        <v>32</v>
      </c>
      <c r="D262" s="21"/>
      <c r="E262" s="19"/>
      <c r="F262" s="56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64030.02748723211</v>
      </c>
      <c r="G262" s="55"/>
      <c r="H262" s="2"/>
      <c r="I262" s="1"/>
      <c r="J262" s="1"/>
      <c r="K262" s="54"/>
      <c r="L262" s="1"/>
      <c r="M262" s="5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2" t="s">
        <v>31</v>
      </c>
      <c r="D263" s="21"/>
      <c r="E263" s="19"/>
      <c r="F263" s="27">
        <f>F39</f>
        <v>22608.479199999998</v>
      </c>
      <c r="G263" s="19"/>
      <c r="H263" s="39"/>
      <c r="I263" s="1"/>
      <c r="J263" s="1"/>
      <c r="K263" s="5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2" t="s">
        <v>30</v>
      </c>
      <c r="D264" s="21"/>
      <c r="E264" s="19"/>
      <c r="F264" s="27">
        <f>F43</f>
        <v>0</v>
      </c>
      <c r="G264" s="19"/>
      <c r="H264" s="2"/>
      <c r="I264" s="1"/>
      <c r="J264" s="1"/>
      <c r="K264" s="5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2" t="s">
        <v>29</v>
      </c>
      <c r="D265" s="21"/>
      <c r="E265" s="19"/>
      <c r="F265" s="27">
        <f>F47</f>
        <v>0</v>
      </c>
      <c r="G265" s="19"/>
      <c r="H265" s="2"/>
      <c r="I265" s="1"/>
      <c r="J265" s="1"/>
      <c r="K265" s="5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8" t="s">
        <v>28</v>
      </c>
      <c r="D266" s="21"/>
      <c r="E266" s="19"/>
      <c r="F266" s="37">
        <f>F261+F262-F263-F264-F265</f>
        <v>92362.168287232111</v>
      </c>
      <c r="G266" s="19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3"/>
      <c r="D267" s="52"/>
      <c r="E267" s="52"/>
      <c r="F267" s="51"/>
      <c r="G267" s="51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3" t="s">
        <v>27</v>
      </c>
      <c r="D268" s="52"/>
      <c r="E268" s="52"/>
      <c r="F268" s="51"/>
      <c r="G268" s="50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0" t="s">
        <v>11</v>
      </c>
      <c r="D269" s="21"/>
      <c r="E269" s="19"/>
      <c r="F269" s="29" t="s">
        <v>10</v>
      </c>
      <c r="G269" s="19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49" t="s">
        <v>26</v>
      </c>
      <c r="D270" s="48"/>
      <c r="E270" s="47"/>
      <c r="F270" s="46"/>
      <c r="G270" s="45"/>
      <c r="H270" s="39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4" t="s">
        <v>24</v>
      </c>
      <c r="D271" s="21"/>
      <c r="E271" s="19"/>
      <c r="F271" s="43">
        <f>F14+F19</f>
        <v>0</v>
      </c>
      <c r="G271" s="19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4" t="s">
        <v>23</v>
      </c>
      <c r="D272" s="21"/>
      <c r="E272" s="19"/>
      <c r="F272" s="43">
        <f>SUM(F273:G277)</f>
        <v>0</v>
      </c>
      <c r="G272" s="19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2" t="s">
        <v>22</v>
      </c>
      <c r="D273" s="21"/>
      <c r="E273" s="19"/>
      <c r="F273" s="40">
        <f>SUMIF('[1]TCE - ANEXO IV - Preencher'!$D:$D,'CONTÁBIL- FINANCEIRA '!A273,'[1]TCE - ANEXO IV - Preencher'!$N:$N)</f>
        <v>0</v>
      </c>
      <c r="G273" s="19"/>
      <c r="H273" s="39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2" t="s">
        <v>21</v>
      </c>
      <c r="D274" s="21"/>
      <c r="E274" s="19"/>
      <c r="F274" s="40">
        <f>SUMIF('[1]TCE - ANEXO IV - Preencher'!$D:$D,'CONTÁBIL- FINANCEIRA '!A274,'[1]TCE - ANEXO IV - Preencher'!$N:$N)</f>
        <v>0</v>
      </c>
      <c r="G274" s="19"/>
      <c r="H274" s="39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2" t="s">
        <v>20</v>
      </c>
      <c r="D275" s="21"/>
      <c r="E275" s="19"/>
      <c r="F275" s="40">
        <f>SUMIF('[1]TCE - ANEXO IV - Preencher'!$D:$D,'CONTÁBIL- FINANCEIRA '!A275,'[1]TCE - ANEXO IV - Preencher'!$N:$N)</f>
        <v>0</v>
      </c>
      <c r="G275" s="19"/>
      <c r="H275" s="39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2" t="s">
        <v>19</v>
      </c>
      <c r="D276" s="21"/>
      <c r="E276" s="19"/>
      <c r="F276" s="40">
        <f>SUMIF('[1]TCE - ANEXO IV - Preencher'!$D:$D,'CONTÁBIL- FINANCEIRA '!A276,'[1]TCE - ANEXO IV - Preencher'!$N:$N)</f>
        <v>0</v>
      </c>
      <c r="G276" s="19"/>
      <c r="H276" s="39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2" t="s">
        <v>18</v>
      </c>
      <c r="D277" s="21"/>
      <c r="E277" s="19"/>
      <c r="F277" s="40">
        <f>SUMIF('[1]TCE - ANEXO IV - Preencher'!$D:$D,'CONTÁBIL- FINANCEIRA '!A277,'[1]TCE - ANEXO IV - Preencher'!$N:$N)</f>
        <v>0</v>
      </c>
      <c r="G277" s="19"/>
      <c r="H277" s="39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1" t="s">
        <v>16</v>
      </c>
      <c r="D278" s="21"/>
      <c r="E278" s="19"/>
      <c r="F278" s="40">
        <f>'[1]RELAÇÃO DESPESA PAGA'!S16</f>
        <v>0</v>
      </c>
      <c r="G278" s="19"/>
      <c r="H278" s="39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8" t="s">
        <v>14</v>
      </c>
      <c r="D279" s="21"/>
      <c r="E279" s="19"/>
      <c r="F279" s="37">
        <f>F270+F271-F272-F278</f>
        <v>0</v>
      </c>
      <c r="G279" s="19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6"/>
      <c r="D280" s="35"/>
      <c r="E280" s="35"/>
      <c r="F280" s="31"/>
      <c r="G280" s="31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4"/>
      <c r="D281" s="32"/>
      <c r="E281" s="32"/>
      <c r="F281" s="31"/>
      <c r="G281" s="31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3" t="s">
        <v>12</v>
      </c>
      <c r="D282" s="32"/>
      <c r="E282" s="32"/>
      <c r="F282" s="31"/>
      <c r="G282" s="31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0" t="s">
        <v>11</v>
      </c>
      <c r="D283" s="21"/>
      <c r="E283" s="19"/>
      <c r="F283" s="29" t="s">
        <v>10</v>
      </c>
      <c r="G283" s="19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8" t="s">
        <v>9</v>
      </c>
      <c r="D284" s="21"/>
      <c r="E284" s="19"/>
      <c r="F284" s="27">
        <f>SUMIF('[1]TCE - ANEXO IV - Preencher'!$D:$D,'CONTÁBIL- FINANCEIRA '!A281,'[1]TCE - ANEXO IV - Preencher'!$N:$N)</f>
        <v>0</v>
      </c>
      <c r="G284" s="19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mS4VBuW9WM640uqGELw9qSNP99lSvThHr+GnfpCbsga/kwNDasRCQ/NMHxcdBi2Qe+Y+jHwjegXhY/pRiWC5TQ==" saltValue="OYXbFrI8kezoHAL/TDNgVg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C7" xr:uid="{00000000-0002-0000-0300-000004000000}">
      <formula1>UNIDADES</formula1>
    </dataValidation>
    <dataValidation type="list" allowBlank="1" showErrorMessage="1" sqref="G6" xr:uid="{00000000-0002-0000-0300-000003000000}">
      <formula1>$D$292:$D$293</formula1>
    </dataValidation>
    <dataValidation type="list" allowBlank="1" showErrorMessage="1" sqref="E227:E230" xr:uid="{00000000-0002-0000-0300-000002000000}">
      <formula1>UNIDADES_OSS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48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2021-06-07T18:51:32Z</dcterms:created>
  <dcterms:modified xsi:type="dcterms:W3CDTF">2021-06-07T18:51:43Z</dcterms:modified>
</cp:coreProperties>
</file>